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<sst xmlns="http://schemas.openxmlformats.org/spreadsheetml/2006/main" count="55" uniqueCount="48">
  <si>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BANCA    MULTIPLE</t>
  </si>
  <si>
    <t>ESTRUCTURA  DE  LA  CARTERA  ATRASADA</t>
  </si>
  <si>
    <t xml:space="preserve">SALDOS  A  FIN  DE  MES </t>
  </si>
  <si>
    <t>(En  Miles de  Nuevos  Soles)</t>
  </si>
  <si>
    <t>CREDITOS VENCIDOS</t>
  </si>
  <si>
    <t>CREDITOS  EN</t>
  </si>
  <si>
    <t>T O T A L</t>
  </si>
  <si>
    <t>TOTAL</t>
  </si>
  <si>
    <t xml:space="preserve">   (1) /</t>
  </si>
  <si>
    <t>FECHA</t>
  </si>
  <si>
    <t>COBRANZA JUDICIAL</t>
  </si>
  <si>
    <t>(1)</t>
  </si>
  <si>
    <t>COLOCACIONES</t>
  </si>
  <si>
    <t xml:space="preserve">         (2)</t>
  </si>
  <si>
    <t>BRUTAS</t>
  </si>
  <si>
    <t>%</t>
  </si>
  <si>
    <t>Monto</t>
  </si>
  <si>
    <t xml:space="preserve">  (2)</t>
  </si>
  <si>
    <t>1 9 9 5</t>
  </si>
  <si>
    <t>Mar . . . . .</t>
  </si>
  <si>
    <t>Jun . . . . .</t>
  </si>
  <si>
    <t>Set . . .(*)</t>
  </si>
  <si>
    <t>Dic . . . . .</t>
  </si>
  <si>
    <t>1 9 9 6</t>
  </si>
  <si>
    <t>Ene . . . . .</t>
  </si>
  <si>
    <t>2 9 9 6</t>
  </si>
  <si>
    <t>Feb . . . . .</t>
  </si>
  <si>
    <t>Abr............</t>
  </si>
  <si>
    <t>May..........</t>
  </si>
  <si>
    <t>Jun..........</t>
  </si>
  <si>
    <t>Jul..........</t>
  </si>
  <si>
    <t>Ago..........</t>
  </si>
  <si>
    <t>Set...........</t>
  </si>
  <si>
    <t>Oct...........</t>
  </si>
  <si>
    <t>Nov...........</t>
  </si>
  <si>
    <t>Dic...........</t>
  </si>
  <si>
    <t>1 9 9 7</t>
  </si>
  <si>
    <t>Mar............</t>
  </si>
  <si>
    <t>Jun............</t>
  </si>
  <si>
    <t>Set............</t>
  </si>
  <si>
    <t>Oct............</t>
  </si>
  <si>
    <t>Nov............</t>
  </si>
  <si>
    <t>Dic............</t>
  </si>
  <si>
    <t>Ene............</t>
  </si>
  <si>
    <t>Feb...........</t>
  </si>
  <si>
    <t>Mar...........</t>
  </si>
  <si>
    <t>Abr...........</t>
  </si>
  <si>
    <t>(*)     Al Mes de Junio de 1995</t>
  </si>
</sst>
</file>

<file path=xl/styles.xml><?xml version="1.0" encoding="utf-8"?>
<styleSheet xmlns="http://schemas.openxmlformats.org/spreadsheetml/2006/main">
  <numFmts count="1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0.00000"/>
    <numFmt numFmtId="165" formatCode="0.0"/>
    <numFmt numFmtId="166" formatCode="_(* #,##0_);_(* \(#,##0\);_(* &quot;-&quot;??_);_(@_)"/>
    <numFmt numFmtId="167" formatCode="_(* #,##0_);_(* \(#,##0\);_(* &quot;-&quot;_);_(@_)"/>
  </numFmts>
  <fonts count="8">
    <font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9" applyFont="1" applyAlignment="1">
      <alignment horizontal="centerContinuous"/>
    </xf>
    <xf numFmtId="0" fontId="2" fillId="0" borderId="0" xfId="19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 quotePrefix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 quotePrefix="1">
      <alignment horizontal="left"/>
    </xf>
    <xf numFmtId="3" fontId="5" fillId="0" borderId="4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166" fontId="5" fillId="0" borderId="4" xfId="15" applyNumberFormat="1" applyFont="1" applyBorder="1" applyAlignment="1">
      <alignment/>
    </xf>
    <xf numFmtId="41" fontId="5" fillId="0" borderId="0" xfId="16" applyFont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41" fontId="5" fillId="0" borderId="0" xfId="16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6" fontId="5" fillId="0" borderId="7" xfId="15" applyNumberFormat="1" applyFont="1" applyBorder="1" applyAlignment="1">
      <alignment/>
    </xf>
    <xf numFmtId="165" fontId="5" fillId="0" borderId="7" xfId="0" applyNumberFormat="1" applyFont="1" applyBorder="1" applyAlignment="1">
      <alignment horizontal="center"/>
    </xf>
    <xf numFmtId="41" fontId="5" fillId="0" borderId="7" xfId="16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oneda_CART98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workbookViewId="0" topLeftCell="A1">
      <selection activeCell="E9" sqref="E9"/>
    </sheetView>
  </sheetViews>
  <sheetFormatPr defaultColWidth="11.421875" defaultRowHeight="12.75"/>
  <cols>
    <col min="1" max="1" width="4.140625" style="0" customWidth="1"/>
    <col min="2" max="2" width="8.7109375" style="0" customWidth="1"/>
    <col min="10" max="10" width="15.7109375" style="0" customWidth="1"/>
  </cols>
  <sheetData>
    <row r="1" spans="2:3" ht="15.75">
      <c r="B1" s="1"/>
      <c r="C1" s="2"/>
    </row>
    <row r="2" spans="2:1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5" customHeight="1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5" t="s">
        <v>3</v>
      </c>
      <c r="C5" s="4"/>
      <c r="D5" s="4"/>
      <c r="E5" s="4"/>
      <c r="F5" s="4"/>
      <c r="G5" s="4"/>
      <c r="H5" s="4"/>
      <c r="I5" s="4"/>
      <c r="J5" s="4"/>
      <c r="K5" s="4"/>
    </row>
    <row r="6" ht="13.5" thickBot="1"/>
    <row r="7" spans="2:12" ht="13.5">
      <c r="B7" s="6"/>
      <c r="C7" s="7"/>
      <c r="D7" s="6"/>
      <c r="E7" s="7"/>
      <c r="F7" s="6"/>
      <c r="G7" s="7"/>
      <c r="H7" s="6"/>
      <c r="I7" s="7"/>
      <c r="J7" s="6"/>
      <c r="K7" s="8"/>
      <c r="L7" s="9"/>
    </row>
    <row r="8" spans="2:12" ht="13.5">
      <c r="B8" s="10"/>
      <c r="C8" s="11"/>
      <c r="D8" s="12" t="s">
        <v>4</v>
      </c>
      <c r="E8" s="13"/>
      <c r="F8" s="12" t="s">
        <v>5</v>
      </c>
      <c r="G8" s="13"/>
      <c r="H8" s="12" t="s">
        <v>6</v>
      </c>
      <c r="I8" s="13"/>
      <c r="J8" s="14" t="s">
        <v>7</v>
      </c>
      <c r="K8" s="15" t="s">
        <v>8</v>
      </c>
      <c r="L8" s="9"/>
    </row>
    <row r="9" spans="2:12" ht="14.25" thickBot="1">
      <c r="B9" s="12" t="s">
        <v>9</v>
      </c>
      <c r="C9" s="13"/>
      <c r="D9" s="16"/>
      <c r="E9" s="17"/>
      <c r="F9" s="18" t="s">
        <v>10</v>
      </c>
      <c r="G9" s="19"/>
      <c r="H9" s="20" t="s">
        <v>11</v>
      </c>
      <c r="I9" s="19"/>
      <c r="J9" s="10" t="s">
        <v>12</v>
      </c>
      <c r="K9" s="15" t="s">
        <v>13</v>
      </c>
      <c r="L9" s="9"/>
    </row>
    <row r="10" spans="2:12" ht="13.5">
      <c r="B10" s="10"/>
      <c r="C10" s="11"/>
      <c r="D10" s="10"/>
      <c r="E10" s="10"/>
      <c r="F10" s="10"/>
      <c r="G10" s="10"/>
      <c r="H10" s="10"/>
      <c r="I10" s="10"/>
      <c r="J10" s="14" t="s">
        <v>14</v>
      </c>
      <c r="K10" s="21" t="s">
        <v>15</v>
      </c>
      <c r="L10" s="9"/>
    </row>
    <row r="11" spans="2:12" ht="14.25" thickBot="1">
      <c r="B11" s="16"/>
      <c r="C11" s="17"/>
      <c r="D11" s="22" t="s">
        <v>16</v>
      </c>
      <c r="E11" s="22" t="s">
        <v>15</v>
      </c>
      <c r="F11" s="22" t="s">
        <v>16</v>
      </c>
      <c r="G11" s="22" t="s">
        <v>15</v>
      </c>
      <c r="H11" s="22" t="s">
        <v>16</v>
      </c>
      <c r="I11" s="22" t="s">
        <v>15</v>
      </c>
      <c r="J11" s="23" t="s">
        <v>17</v>
      </c>
      <c r="K11" s="24"/>
      <c r="L11" s="9"/>
    </row>
    <row r="12" spans="2:12" ht="18" customHeight="1">
      <c r="B12" s="10"/>
      <c r="C12" s="11"/>
      <c r="D12" s="10"/>
      <c r="E12" s="11"/>
      <c r="F12" s="11"/>
      <c r="G12" s="11"/>
      <c r="H12" s="11"/>
      <c r="I12" s="11"/>
      <c r="J12" s="11"/>
      <c r="K12" s="25"/>
      <c r="L12" s="9"/>
    </row>
    <row r="13" spans="2:12" ht="13.5">
      <c r="B13" s="10"/>
      <c r="C13" s="26"/>
      <c r="D13" s="27"/>
      <c r="E13" s="28"/>
      <c r="F13" s="29"/>
      <c r="G13" s="28"/>
      <c r="H13" s="29"/>
      <c r="I13" s="28"/>
      <c r="J13" s="30"/>
      <c r="K13" s="31"/>
      <c r="L13" s="9"/>
    </row>
    <row r="14" spans="2:12" ht="13.5">
      <c r="B14" s="32" t="s">
        <v>18</v>
      </c>
      <c r="C14" s="11" t="s">
        <v>19</v>
      </c>
      <c r="D14" s="27">
        <v>349512</v>
      </c>
      <c r="E14" s="28">
        <f>(D14/H14)*100</f>
        <v>37.53342454161396</v>
      </c>
      <c r="F14" s="29">
        <v>581690</v>
      </c>
      <c r="G14" s="28">
        <f>(F14/H14)*100</f>
        <v>62.46657545838604</v>
      </c>
      <c r="H14" s="29">
        <f>D14+F14</f>
        <v>931202</v>
      </c>
      <c r="I14" s="28">
        <f>SUM(E14+G14)</f>
        <v>100</v>
      </c>
      <c r="J14" s="30">
        <v>14078900</v>
      </c>
      <c r="K14" s="31">
        <f>(H14/J14)*100</f>
        <v>6.614167300002132</v>
      </c>
      <c r="L14" s="9"/>
    </row>
    <row r="15" spans="2:12" ht="13.5">
      <c r="B15" s="10"/>
      <c r="C15" s="26" t="s">
        <v>20</v>
      </c>
      <c r="D15" s="27">
        <v>327523</v>
      </c>
      <c r="E15" s="28">
        <f>(D15/H15)*100</f>
        <v>35.24925120780746</v>
      </c>
      <c r="F15" s="29">
        <v>601640</v>
      </c>
      <c r="G15" s="28">
        <f>(F15/H15)*100</f>
        <v>64.75074879219255</v>
      </c>
      <c r="H15" s="29">
        <f>D15+F15</f>
        <v>929163</v>
      </c>
      <c r="I15" s="28">
        <f>SUM(E15+G15)</f>
        <v>100.00000000000001</v>
      </c>
      <c r="J15" s="30">
        <v>15241230</v>
      </c>
      <c r="K15" s="31">
        <f>(H15/J15)*100</f>
        <v>6.096378048228391</v>
      </c>
      <c r="L15" s="9"/>
    </row>
    <row r="16" spans="2:12" ht="13.5">
      <c r="B16" s="10"/>
      <c r="C16" s="11" t="s">
        <v>21</v>
      </c>
      <c r="D16" s="27">
        <v>322206</v>
      </c>
      <c r="E16" s="28">
        <f>(D16/H16)*100</f>
        <v>33.90935362945407</v>
      </c>
      <c r="F16" s="29">
        <v>627992</v>
      </c>
      <c r="G16" s="28">
        <f>(F16/H16)*100</f>
        <v>66.09064637054593</v>
      </c>
      <c r="H16" s="29">
        <f>D16+F16</f>
        <v>950198</v>
      </c>
      <c r="I16" s="28">
        <f>SUM(E16+G16)</f>
        <v>100</v>
      </c>
      <c r="J16" s="30">
        <v>16448870</v>
      </c>
      <c r="K16" s="31">
        <f>(H16/J16)*100</f>
        <v>5.776676452546589</v>
      </c>
      <c r="L16" s="9"/>
    </row>
    <row r="17" spans="2:12" ht="13.5">
      <c r="B17" s="10"/>
      <c r="C17" s="26" t="s">
        <v>22</v>
      </c>
      <c r="D17" s="27">
        <f>54272+159424+15883+80561</f>
        <v>310140</v>
      </c>
      <c r="E17" s="28">
        <f>(D17/H17)*100</f>
        <v>35.59827460739054</v>
      </c>
      <c r="F17" s="29">
        <f>110407+450675</f>
        <v>561082</v>
      </c>
      <c r="G17" s="28">
        <f>(F17/H17)*100</f>
        <v>64.40172539260946</v>
      </c>
      <c r="H17" s="29">
        <f>D17+F17</f>
        <v>871222</v>
      </c>
      <c r="I17" s="28">
        <f>SUM(E17+G17)</f>
        <v>100</v>
      </c>
      <c r="J17" s="30">
        <f>127106+666210+17281609</f>
        <v>18074925</v>
      </c>
      <c r="K17" s="31">
        <f>(H17/J17)*100</f>
        <v>4.820058727767888</v>
      </c>
      <c r="L17" s="9"/>
    </row>
    <row r="18" spans="2:12" ht="13.5">
      <c r="B18" s="10"/>
      <c r="C18" s="26"/>
      <c r="D18" s="27"/>
      <c r="E18" s="28"/>
      <c r="F18" s="29"/>
      <c r="G18" s="28"/>
      <c r="H18" s="29"/>
      <c r="I18" s="28"/>
      <c r="J18" s="30"/>
      <c r="K18" s="31"/>
      <c r="L18" s="9"/>
    </row>
    <row r="19" spans="2:12" ht="13.5" hidden="1">
      <c r="B19" s="33" t="s">
        <v>23</v>
      </c>
      <c r="C19" s="11" t="s">
        <v>24</v>
      </c>
      <c r="D19" s="27">
        <f>83998+240100+21287+94625</f>
        <v>440010</v>
      </c>
      <c r="E19" s="28">
        <f aca="true" t="shared" si="0" ref="E19:E30">(D19/H19)*100</f>
        <v>44.10371755819303</v>
      </c>
      <c r="F19" s="29">
        <f>113252+444409</f>
        <v>557661</v>
      </c>
      <c r="G19" s="28">
        <f aca="true" t="shared" si="1" ref="G19:G30">(F19/H19)*100</f>
        <v>55.89628244180697</v>
      </c>
      <c r="H19" s="29">
        <f aca="true" t="shared" si="2" ref="H19:H30">D19+F19</f>
        <v>997671</v>
      </c>
      <c r="I19" s="28">
        <f aca="true" t="shared" si="3" ref="I19:I30">SUM(E19+G19)</f>
        <v>100</v>
      </c>
      <c r="J19" s="30">
        <v>18825924</v>
      </c>
      <c r="K19" s="31">
        <f aca="true" t="shared" si="4" ref="K19:K30">(H19/J19)*100</f>
        <v>5.299453030831315</v>
      </c>
      <c r="L19" s="9"/>
    </row>
    <row r="20" spans="2:12" ht="13.5" hidden="1">
      <c r="B20" s="33" t="s">
        <v>25</v>
      </c>
      <c r="C20" s="11" t="s">
        <v>26</v>
      </c>
      <c r="D20" s="27">
        <f>93921+257447+24981+106008</f>
        <v>482357</v>
      </c>
      <c r="E20" s="28">
        <f t="shared" si="0"/>
        <v>44.692770040573606</v>
      </c>
      <c r="F20" s="29">
        <f>121938+474978</f>
        <v>596916</v>
      </c>
      <c r="G20" s="28">
        <f t="shared" si="1"/>
        <v>55.307229959426394</v>
      </c>
      <c r="H20" s="29">
        <f t="shared" si="2"/>
        <v>1079273</v>
      </c>
      <c r="I20" s="28">
        <f t="shared" si="3"/>
        <v>100</v>
      </c>
      <c r="J20" s="30">
        <v>19503761</v>
      </c>
      <c r="K20" s="31">
        <f t="shared" si="4"/>
        <v>5.5336660452309685</v>
      </c>
      <c r="L20" s="9"/>
    </row>
    <row r="21" spans="2:12" ht="13.5">
      <c r="B21" s="33" t="s">
        <v>23</v>
      </c>
      <c r="C21" s="11" t="s">
        <v>19</v>
      </c>
      <c r="D21" s="34">
        <f>93556+231623</f>
        <v>325179</v>
      </c>
      <c r="E21" s="28">
        <f t="shared" si="0"/>
        <v>31.478968135650977</v>
      </c>
      <c r="F21" s="35">
        <f>23371+98570+129557+456327</f>
        <v>707825</v>
      </c>
      <c r="G21" s="28">
        <f t="shared" si="1"/>
        <v>68.52103186434903</v>
      </c>
      <c r="H21" s="29">
        <f t="shared" si="2"/>
        <v>1033004</v>
      </c>
      <c r="I21" s="28">
        <f t="shared" si="3"/>
        <v>100</v>
      </c>
      <c r="J21" s="30">
        <f>19525749+149532+708298</f>
        <v>20383579</v>
      </c>
      <c r="K21" s="31">
        <f t="shared" si="4"/>
        <v>5.067824448297328</v>
      </c>
      <c r="L21" s="9"/>
    </row>
    <row r="22" spans="2:12" ht="13.5" hidden="1">
      <c r="B22" s="10"/>
      <c r="C22" s="11" t="s">
        <v>27</v>
      </c>
      <c r="D22" s="34">
        <f>100154+296591</f>
        <v>396745</v>
      </c>
      <c r="E22" s="28">
        <f t="shared" si="0"/>
        <v>34.628654820186206</v>
      </c>
      <c r="F22" s="35">
        <f>26123+102964+139315+480566</f>
        <v>748968</v>
      </c>
      <c r="G22" s="28">
        <f t="shared" si="1"/>
        <v>65.37134517981379</v>
      </c>
      <c r="H22" s="29">
        <f t="shared" si="2"/>
        <v>1145713</v>
      </c>
      <c r="I22" s="28">
        <f t="shared" si="3"/>
        <v>100</v>
      </c>
      <c r="J22" s="30">
        <f>20086004+157898+722198</f>
        <v>20966100</v>
      </c>
      <c r="K22" s="31">
        <f t="shared" si="4"/>
        <v>5.464597612336104</v>
      </c>
      <c r="L22" s="9"/>
    </row>
    <row r="23" spans="2:12" ht="13.5" hidden="1">
      <c r="B23" s="10"/>
      <c r="C23" s="25" t="s">
        <v>28</v>
      </c>
      <c r="D23" s="36">
        <f>98011+299326</f>
        <v>397337</v>
      </c>
      <c r="E23" s="28">
        <f t="shared" si="0"/>
        <v>32.96330156496808</v>
      </c>
      <c r="F23" s="35">
        <v>808055</v>
      </c>
      <c r="G23" s="28">
        <f t="shared" si="1"/>
        <v>67.03669843503192</v>
      </c>
      <c r="H23" s="29">
        <f t="shared" si="2"/>
        <v>1205392</v>
      </c>
      <c r="I23" s="28">
        <f t="shared" si="3"/>
        <v>100</v>
      </c>
      <c r="J23" s="30">
        <v>21949302</v>
      </c>
      <c r="K23" s="31">
        <f t="shared" si="4"/>
        <v>5.491709941391303</v>
      </c>
      <c r="L23" s="9"/>
    </row>
    <row r="24" spans="2:12" ht="13.5">
      <c r="B24" s="10"/>
      <c r="C24" s="25" t="s">
        <v>29</v>
      </c>
      <c r="D24" s="36">
        <v>457013</v>
      </c>
      <c r="E24" s="28">
        <f t="shared" si="0"/>
        <v>40.13371083122718</v>
      </c>
      <c r="F24" s="35">
        <v>681713</v>
      </c>
      <c r="G24" s="28">
        <f t="shared" si="1"/>
        <v>59.86628916877282</v>
      </c>
      <c r="H24" s="29">
        <f t="shared" si="2"/>
        <v>1138726</v>
      </c>
      <c r="I24" s="28">
        <f t="shared" si="3"/>
        <v>100</v>
      </c>
      <c r="J24" s="30">
        <v>22803054</v>
      </c>
      <c r="K24" s="31">
        <f t="shared" si="4"/>
        <v>4.993743381917177</v>
      </c>
      <c r="L24" s="9"/>
    </row>
    <row r="25" spans="2:12" ht="13.5" hidden="1">
      <c r="B25" s="10"/>
      <c r="C25" s="25" t="s">
        <v>30</v>
      </c>
      <c r="D25" s="36">
        <v>581143</v>
      </c>
      <c r="E25" s="28">
        <f t="shared" si="0"/>
        <v>45.35268841707339</v>
      </c>
      <c r="F25" s="35">
        <v>700243</v>
      </c>
      <c r="G25" s="28">
        <f t="shared" si="1"/>
        <v>54.64731158292662</v>
      </c>
      <c r="H25" s="29">
        <f t="shared" si="2"/>
        <v>1281386</v>
      </c>
      <c r="I25" s="28">
        <f t="shared" si="3"/>
        <v>100</v>
      </c>
      <c r="J25" s="30">
        <v>23355918</v>
      </c>
      <c r="K25" s="31">
        <f t="shared" si="4"/>
        <v>5.486343975004536</v>
      </c>
      <c r="L25" s="9"/>
    </row>
    <row r="26" spans="2:12" ht="13.5" hidden="1">
      <c r="B26" s="10"/>
      <c r="C26" s="25" t="s">
        <v>31</v>
      </c>
      <c r="D26" s="36">
        <v>598274</v>
      </c>
      <c r="E26" s="28">
        <f t="shared" si="0"/>
        <v>44.35595439508542</v>
      </c>
      <c r="F26" s="35">
        <v>750528</v>
      </c>
      <c r="G26" s="28">
        <f t="shared" si="1"/>
        <v>55.64404560491458</v>
      </c>
      <c r="H26" s="29">
        <f t="shared" si="2"/>
        <v>1348802</v>
      </c>
      <c r="I26" s="28">
        <f t="shared" si="3"/>
        <v>100</v>
      </c>
      <c r="J26" s="30">
        <v>23944241</v>
      </c>
      <c r="K26" s="31">
        <f t="shared" si="4"/>
        <v>5.633095657532014</v>
      </c>
      <c r="L26" s="9"/>
    </row>
    <row r="27" spans="2:12" ht="13.5">
      <c r="B27" s="10"/>
      <c r="C27" s="25" t="s">
        <v>32</v>
      </c>
      <c r="D27" s="36">
        <v>583389</v>
      </c>
      <c r="E27" s="28">
        <f t="shared" si="0"/>
        <v>43.8727410827762</v>
      </c>
      <c r="F27" s="35">
        <v>746341</v>
      </c>
      <c r="G27" s="28">
        <f t="shared" si="1"/>
        <v>56.1272589172238</v>
      </c>
      <c r="H27" s="29">
        <f t="shared" si="2"/>
        <v>1329730</v>
      </c>
      <c r="I27" s="28">
        <f t="shared" si="3"/>
        <v>100</v>
      </c>
      <c r="J27" s="30">
        <f>23433262+202834+820009</f>
        <v>24456105</v>
      </c>
      <c r="K27" s="31">
        <f t="shared" si="4"/>
        <v>5.437210872295486</v>
      </c>
      <c r="L27" s="9"/>
    </row>
    <row r="28" spans="2:12" ht="13.5" hidden="1">
      <c r="B28" s="10"/>
      <c r="C28" s="25" t="s">
        <v>33</v>
      </c>
      <c r="D28" s="36">
        <v>672238</v>
      </c>
      <c r="E28" s="28">
        <f t="shared" si="0"/>
        <v>45.789317020307045</v>
      </c>
      <c r="F28" s="35">
        <v>795873</v>
      </c>
      <c r="G28" s="28">
        <f t="shared" si="1"/>
        <v>54.21068297969295</v>
      </c>
      <c r="H28" s="29">
        <f t="shared" si="2"/>
        <v>1468111</v>
      </c>
      <c r="I28" s="28">
        <f t="shared" si="3"/>
        <v>100</v>
      </c>
      <c r="J28" s="30">
        <v>25558100</v>
      </c>
      <c r="K28" s="31">
        <f t="shared" si="4"/>
        <v>5.744210250370724</v>
      </c>
      <c r="L28" s="9"/>
    </row>
    <row r="29" spans="2:12" ht="13.5" hidden="1">
      <c r="B29" s="10"/>
      <c r="C29" s="25" t="s">
        <v>34</v>
      </c>
      <c r="D29" s="36">
        <v>705555</v>
      </c>
      <c r="E29" s="28">
        <f t="shared" si="0"/>
        <v>45.970664467022935</v>
      </c>
      <c r="F29" s="35">
        <v>829239</v>
      </c>
      <c r="G29" s="28">
        <f t="shared" si="1"/>
        <v>54.029335532977065</v>
      </c>
      <c r="H29" s="29">
        <f t="shared" si="2"/>
        <v>1534794</v>
      </c>
      <c r="I29" s="28">
        <f t="shared" si="3"/>
        <v>100</v>
      </c>
      <c r="J29" s="30">
        <v>26954794</v>
      </c>
      <c r="K29" s="31">
        <f t="shared" si="4"/>
        <v>5.693955590979475</v>
      </c>
      <c r="L29" s="9"/>
    </row>
    <row r="30" spans="2:12" ht="13.5">
      <c r="B30" s="10"/>
      <c r="C30" s="25" t="s">
        <v>35</v>
      </c>
      <c r="D30" s="36">
        <v>600502</v>
      </c>
      <c r="E30" s="28">
        <f t="shared" si="0"/>
        <v>42.38316084867674</v>
      </c>
      <c r="F30" s="35">
        <v>816339</v>
      </c>
      <c r="G30" s="28">
        <f t="shared" si="1"/>
        <v>57.61683915132326</v>
      </c>
      <c r="H30" s="29">
        <f t="shared" si="2"/>
        <v>1416841</v>
      </c>
      <c r="I30" s="28">
        <f t="shared" si="3"/>
        <v>100</v>
      </c>
      <c r="J30" s="30">
        <v>27151196</v>
      </c>
      <c r="K30" s="31">
        <f t="shared" si="4"/>
        <v>5.218337343224218</v>
      </c>
      <c r="L30" s="9"/>
    </row>
    <row r="31" spans="2:12" ht="13.5">
      <c r="B31" s="10"/>
      <c r="C31" s="25"/>
      <c r="D31" s="36"/>
      <c r="E31" s="28"/>
      <c r="F31" s="35"/>
      <c r="G31" s="28"/>
      <c r="H31" s="29"/>
      <c r="I31" s="28"/>
      <c r="J31" s="30"/>
      <c r="K31" s="31"/>
      <c r="L31" s="9"/>
    </row>
    <row r="32" spans="2:12" ht="13.5">
      <c r="B32" s="33" t="s">
        <v>36</v>
      </c>
      <c r="C32" s="25" t="s">
        <v>37</v>
      </c>
      <c r="D32" s="36">
        <f>113696+363390+71031+159896</f>
        <v>708013</v>
      </c>
      <c r="E32" s="28">
        <f>(D32/H32)*100</f>
        <v>42.59660015582368</v>
      </c>
      <c r="F32" s="35">
        <f>206553+747569</f>
        <v>954122</v>
      </c>
      <c r="G32" s="28">
        <f>(F32/H32)*100</f>
        <v>57.40339984417632</v>
      </c>
      <c r="H32" s="29">
        <f>D32+F32</f>
        <v>1662135</v>
      </c>
      <c r="I32" s="28">
        <f>SUM(E32+G32)</f>
        <v>100</v>
      </c>
      <c r="J32" s="30">
        <f>27945648+285172+1058738</f>
        <v>29289558</v>
      </c>
      <c r="K32" s="31">
        <f>(H32/J32)*100</f>
        <v>5.674838111247701</v>
      </c>
      <c r="L32" s="9"/>
    </row>
    <row r="33" spans="2:12" ht="13.5">
      <c r="B33" s="33"/>
      <c r="C33" s="25" t="s">
        <v>38</v>
      </c>
      <c r="D33" s="36">
        <v>738214</v>
      </c>
      <c r="E33" s="28">
        <f>(D33/H33)*100</f>
        <v>42.16173304167547</v>
      </c>
      <c r="F33" s="35">
        <v>1012696</v>
      </c>
      <c r="G33" s="28">
        <f>(F33/H33)*100</f>
        <v>57.838266958324525</v>
      </c>
      <c r="H33" s="29">
        <f>D33+F33</f>
        <v>1750910</v>
      </c>
      <c r="I33" s="28">
        <f>SUM(E33+G33)</f>
        <v>100</v>
      </c>
      <c r="J33" s="30">
        <v>31813450</v>
      </c>
      <c r="K33" s="31">
        <f>(H33/J33)*100</f>
        <v>5.503678475613302</v>
      </c>
      <c r="L33" s="9"/>
    </row>
    <row r="34" spans="2:12" ht="13.5">
      <c r="B34" s="33"/>
      <c r="C34" s="25" t="s">
        <v>39</v>
      </c>
      <c r="D34" s="36">
        <v>800185</v>
      </c>
      <c r="E34" s="28">
        <f>(D34/H34)*100</f>
        <v>42.30982561278223</v>
      </c>
      <c r="F34" s="35">
        <v>1091066</v>
      </c>
      <c r="G34" s="28">
        <f>(F34/H34)*100</f>
        <v>57.69017438721777</v>
      </c>
      <c r="H34" s="29">
        <f>D34+F34</f>
        <v>1891251</v>
      </c>
      <c r="I34" s="28">
        <f>SUM(E34+G34)</f>
        <v>100</v>
      </c>
      <c r="J34" s="30">
        <v>33233861</v>
      </c>
      <c r="K34" s="31">
        <f>(H34/J34)*100</f>
        <v>5.690735121026112</v>
      </c>
      <c r="L34" s="9"/>
    </row>
    <row r="35" spans="2:12" ht="13.5">
      <c r="B35" s="33"/>
      <c r="C35" s="25" t="s">
        <v>40</v>
      </c>
      <c r="D35" s="36">
        <f>126543+398734+75247+227573</f>
        <v>828097</v>
      </c>
      <c r="E35" s="28">
        <f>(D35/H35)*100</f>
        <v>42.31727390122118</v>
      </c>
      <c r="F35" s="35">
        <f>221148+907632</f>
        <v>1128780</v>
      </c>
      <c r="G35" s="28">
        <f>(F35/H35)*100</f>
        <v>57.68272609877882</v>
      </c>
      <c r="H35" s="29">
        <f>D35+F35</f>
        <v>1956877</v>
      </c>
      <c r="I35" s="28">
        <f>SUM(E35+G35)</f>
        <v>100</v>
      </c>
      <c r="J35" s="30">
        <f>32078158+325358+1218368</f>
        <v>33621884</v>
      </c>
      <c r="K35" s="31">
        <f>(H35/J35)*100</f>
        <v>5.820247907583049</v>
      </c>
      <c r="L35" s="9"/>
    </row>
    <row r="36" spans="2:12" ht="13.5">
      <c r="B36" s="33"/>
      <c r="C36" s="25" t="s">
        <v>41</v>
      </c>
      <c r="D36" s="36">
        <v>873085</v>
      </c>
      <c r="E36" s="28">
        <f>(D36/H36)*100</f>
        <v>42.592857292694696</v>
      </c>
      <c r="F36" s="35">
        <v>1176754</v>
      </c>
      <c r="G36" s="28">
        <f>(F36/H36)*100</f>
        <v>57.407142707305304</v>
      </c>
      <c r="H36" s="29">
        <f>D36+F36</f>
        <v>2049839</v>
      </c>
      <c r="I36" s="28">
        <f>SUM(E36+G36)</f>
        <v>100</v>
      </c>
      <c r="J36" s="30">
        <v>35065235</v>
      </c>
      <c r="K36" s="31">
        <f>(H36/J36)*100</f>
        <v>5.8457871450169945</v>
      </c>
      <c r="L36" s="9"/>
    </row>
    <row r="37" spans="2:12" ht="13.5">
      <c r="B37" s="33"/>
      <c r="C37" s="25" t="s">
        <v>42</v>
      </c>
      <c r="D37" s="36">
        <v>724801</v>
      </c>
      <c r="E37" s="28">
        <v>39.459683996311</v>
      </c>
      <c r="F37" s="35">
        <v>1112013</v>
      </c>
      <c r="G37" s="28">
        <v>60.540316003689</v>
      </c>
      <c r="H37" s="29">
        <v>1836814</v>
      </c>
      <c r="I37" s="28">
        <v>100</v>
      </c>
      <c r="J37" s="30">
        <v>36249923</v>
      </c>
      <c r="K37" s="31">
        <v>5.0670838666333164</v>
      </c>
      <c r="L37" s="9"/>
    </row>
    <row r="38" spans="2:12" ht="13.5">
      <c r="B38" s="33">
        <v>1998</v>
      </c>
      <c r="C38" s="25" t="s">
        <v>43</v>
      </c>
      <c r="D38" s="36">
        <f>128626+444344+87640+226663</f>
        <v>887273</v>
      </c>
      <c r="E38" s="28">
        <f>(D38/H38)*100</f>
        <v>42.61396328161997</v>
      </c>
      <c r="F38" s="35">
        <f>222134+972711</f>
        <v>1194845</v>
      </c>
      <c r="G38" s="28">
        <f>(F38/H38)*100</f>
        <v>57.386036718380026</v>
      </c>
      <c r="H38" s="29">
        <f>D38+F38</f>
        <v>2082118</v>
      </c>
      <c r="I38" s="28">
        <f>SUM(E38+G38)</f>
        <v>100</v>
      </c>
      <c r="J38" s="30">
        <f>34664813+309478+1428014</f>
        <v>36402305</v>
      </c>
      <c r="K38" s="31">
        <f>(H38/J38)*100</f>
        <v>5.719742197643804</v>
      </c>
      <c r="L38" s="9"/>
    </row>
    <row r="39" spans="2:12" ht="13.5">
      <c r="B39" s="33"/>
      <c r="C39" s="25" t="s">
        <v>44</v>
      </c>
      <c r="D39" s="37">
        <f>133579+499412+90513+226841</f>
        <v>950345</v>
      </c>
      <c r="E39" s="38">
        <f>(D39/H39)*100</f>
        <v>42.75119693634679</v>
      </c>
      <c r="F39" s="39">
        <f>228123+1044499</f>
        <v>1272622</v>
      </c>
      <c r="G39" s="38">
        <f>(F39/H39)*100</f>
        <v>57.24880306365322</v>
      </c>
      <c r="H39" s="40">
        <f>D39+F39</f>
        <v>2222967</v>
      </c>
      <c r="I39" s="38">
        <f>SUM(E39+G39)</f>
        <v>100</v>
      </c>
      <c r="J39" s="41">
        <f>36071744+308145+1508082</f>
        <v>37887971</v>
      </c>
      <c r="K39" s="31">
        <f>(H39/J39)*100</f>
        <v>5.867210466350917</v>
      </c>
      <c r="L39" s="9"/>
    </row>
    <row r="40" spans="2:12" ht="13.5">
      <c r="B40" s="33"/>
      <c r="C40" s="25" t="s">
        <v>45</v>
      </c>
      <c r="D40" s="37">
        <f>126764+505506+94953+221416</f>
        <v>948639</v>
      </c>
      <c r="E40" s="38">
        <f>(D40/H40)*100</f>
        <v>41.6427170163162</v>
      </c>
      <c r="F40" s="39">
        <f>245728+1083676</f>
        <v>1329404</v>
      </c>
      <c r="G40" s="38">
        <f>(F40/H40)*100</f>
        <v>58.3572829836838</v>
      </c>
      <c r="H40" s="40">
        <f>D40+F40</f>
        <v>2278043</v>
      </c>
      <c r="I40" s="38">
        <f>SUM(E40+G40)</f>
        <v>100</v>
      </c>
      <c r="J40" s="41">
        <f>36346789+339696+1559271</f>
        <v>38245756</v>
      </c>
      <c r="K40" s="31">
        <f>(H40/J40)*100</f>
        <v>5.956328853847208</v>
      </c>
      <c r="L40" s="9"/>
    </row>
    <row r="41" spans="2:12" ht="14.25" thickBot="1">
      <c r="B41" s="16"/>
      <c r="C41" s="42" t="s">
        <v>46</v>
      </c>
      <c r="D41" s="43">
        <f>127501+606340+106169+262453</f>
        <v>1102463</v>
      </c>
      <c r="E41" s="44">
        <f>(D41/H41)*100</f>
        <v>44.392933937875995</v>
      </c>
      <c r="F41" s="45">
        <f>256279+1124678</f>
        <v>1380957</v>
      </c>
      <c r="G41" s="44">
        <f>(F41/H41)*100</f>
        <v>55.60706606212401</v>
      </c>
      <c r="H41" s="46">
        <f>D41+F41</f>
        <v>2483420</v>
      </c>
      <c r="I41" s="44">
        <f>SUM(E41+G41)</f>
        <v>100</v>
      </c>
      <c r="J41" s="47">
        <f>36912038+358547+1628810</f>
        <v>38899395</v>
      </c>
      <c r="K41" s="48">
        <f>(H41/J41)*100</f>
        <v>6.384212402275151</v>
      </c>
      <c r="L41" s="9"/>
    </row>
    <row r="43" ht="12.75">
      <c r="B43" s="49" t="s">
        <v>47</v>
      </c>
    </row>
    <row r="44" ht="12.75">
      <c r="B44" s="49"/>
    </row>
    <row r="45" ht="12.75">
      <c r="B45" s="49"/>
    </row>
    <row r="46" ht="12.75">
      <c r="B46" s="4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1998-07-21T20:49:51Z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