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Vist" sheetId="1" r:id="rId1"/>
    <sheet name="Aho" sheetId="2" r:id="rId2"/>
    <sheet name="Pla" sheetId="3" r:id="rId3"/>
    <sheet name="TOTAL" sheetId="4" r:id="rId4"/>
  </sheets>
  <definedNames>
    <definedName name="_xlnm.Print_Area" localSheetId="1">'Aho'!$A$2:$P$42</definedName>
    <definedName name="_xlnm.Print_Area" localSheetId="2">'Pla'!$A$2:$P$42</definedName>
    <definedName name="_xlnm.Print_Area" localSheetId="3">'TOTAL'!$A$2:$P$42</definedName>
    <definedName name="_xlnm.Print_Area" localSheetId="0">'Vist'!$B$2:$P$41</definedName>
  </definedNames>
  <calcPr fullCalcOnLoad="1"/>
</workbook>
</file>

<file path=xl/comments2.xml><?xml version="1.0" encoding="utf-8"?>
<comments xmlns="http://schemas.openxmlformats.org/spreadsheetml/2006/main">
  <authors>
    <author>Un usuario de Microsoft Office satisfecho</author>
  </authors>
  <commentList>
    <comment ref="M23" authorId="0">
      <text>
        <r>
          <rPr>
            <sz val="8"/>
            <rFont val="Tahoma"/>
            <family val="0"/>
          </rPr>
          <t>En el anexo se presenta como 35599 pero con un saldo resultante de 17667
 preguntar al banco</t>
        </r>
      </text>
    </comment>
  </commentList>
</comments>
</file>

<file path=xl/comments3.xml><?xml version="1.0" encoding="utf-8"?>
<comments xmlns="http://schemas.openxmlformats.org/spreadsheetml/2006/main">
  <authors>
    <author>Un usuario de Microsoft Office satisfecho</author>
  </authors>
  <commentList>
    <comment ref="J23" authorId="0">
      <text>
        <r>
          <rPr>
            <sz val="8"/>
            <rFont val="Tahoma"/>
            <family val="0"/>
          </rPr>
          <t>En la publicación de julio aparece como saldo actual US$ 14 699</t>
        </r>
      </text>
    </comment>
  </commentList>
</comments>
</file>

<file path=xl/comments4.xml><?xml version="1.0" encoding="utf-8"?>
<comments xmlns="http://schemas.openxmlformats.org/spreadsheetml/2006/main">
  <authors>
    <author>Un usuario de Microsoft Office satisfecho</author>
  </authors>
  <commentList>
    <comment ref="B3" authorId="0">
      <text>
        <r>
          <rPr>
            <sz val="8"/>
            <rFont val="Tahoma"/>
            <family val="0"/>
          </rPr>
          <t>Anexo 09 con saldos al 31 de Agosto trabajado por Carlos Urrutia en fecha 12 de Octubre de 1995</t>
        </r>
      </text>
    </comment>
  </commentList>
</comments>
</file>

<file path=xl/sharedStrings.xml><?xml version="1.0" encoding="utf-8"?>
<sst xmlns="http://schemas.openxmlformats.org/spreadsheetml/2006/main" count="266" uniqueCount="62">
  <si>
    <t>F09B9508</t>
  </si>
  <si>
    <t>BANCA MULTIPLE</t>
  </si>
  <si>
    <t>MOVIMIENTO  DE  LOS  DEPOSITOS  EN  CUENTA  CORRIENTE</t>
  </si>
  <si>
    <t>AL 30 DE ABRIL DE 1998</t>
  </si>
  <si>
    <t xml:space="preserve"> TIPO FIJO :</t>
  </si>
  <si>
    <t>M O N E D A    N A C I O N A L</t>
  </si>
  <si>
    <t>M O N E D A      E X T R A N J E R A</t>
  </si>
  <si>
    <t>(En  Miles de  Nuevos  Soles)</t>
  </si>
  <si>
    <t>(En  Miles  de  Dolares)</t>
  </si>
  <si>
    <t>EQUIVALENTE</t>
  </si>
  <si>
    <t>B  A  N  C  O  S</t>
  </si>
  <si>
    <t xml:space="preserve">     E N T R A D A S </t>
  </si>
  <si>
    <t xml:space="preserve">     E N T R A D A S</t>
  </si>
  <si>
    <t xml:space="preserve">EN MILES </t>
  </si>
  <si>
    <t>NUMERO DE</t>
  </si>
  <si>
    <t>SALDO</t>
  </si>
  <si>
    <t>INTERESES</t>
  </si>
  <si>
    <t>RETIROS Y</t>
  </si>
  <si>
    <t xml:space="preserve"> RETIROS Y</t>
  </si>
  <si>
    <t xml:space="preserve"> DE NUEVOS</t>
  </si>
  <si>
    <t>CUENTAS</t>
  </si>
  <si>
    <t>ANTERIOR</t>
  </si>
  <si>
    <t>ENTREGAS</t>
  </si>
  <si>
    <t>CAPITALIZADOS</t>
  </si>
  <si>
    <t>CANCELACIONES</t>
  </si>
  <si>
    <t>ACTUAL</t>
  </si>
  <si>
    <t xml:space="preserve">  SOLES</t>
  </si>
  <si>
    <t xml:space="preserve">   CONTINENTAL</t>
  </si>
  <si>
    <t xml:space="preserve">   INTERBANC</t>
  </si>
  <si>
    <t xml:space="preserve">   CREDITO</t>
  </si>
  <si>
    <t xml:space="preserve">   WIESE</t>
  </si>
  <si>
    <t xml:space="preserve">   LIMA</t>
  </si>
  <si>
    <t xml:space="preserve">   REPUBLICA  </t>
  </si>
  <si>
    <t xml:space="preserve">   LATINO</t>
  </si>
  <si>
    <t xml:space="preserve">   REGIONAL DEL NORTE </t>
  </si>
  <si>
    <t xml:space="preserve">   SUR DEL PERU</t>
  </si>
  <si>
    <t xml:space="preserve">   FINANCIERO</t>
  </si>
  <si>
    <t xml:space="preserve">   DE COMERCIO </t>
  </si>
  <si>
    <t xml:space="preserve">   DEL PROGRESO</t>
  </si>
  <si>
    <t xml:space="preserve">   SUDAMERICANO</t>
  </si>
  <si>
    <t xml:space="preserve">   BANEX</t>
  </si>
  <si>
    <t xml:space="preserve">   DEL TRABAJO</t>
  </si>
  <si>
    <t xml:space="preserve">   SOLVENTA</t>
  </si>
  <si>
    <t xml:space="preserve">   SERBANCO</t>
  </si>
  <si>
    <t xml:space="preserve">   PAIS</t>
  </si>
  <si>
    <t xml:space="preserve">   ORION</t>
  </si>
  <si>
    <t xml:space="preserve">   CITIBANK</t>
  </si>
  <si>
    <t xml:space="preserve">   BANK OF BOSTON</t>
  </si>
  <si>
    <t xml:space="preserve">   STANDAR CHARTERED</t>
  </si>
  <si>
    <t xml:space="preserve">   SANTANDER</t>
  </si>
  <si>
    <t xml:space="preserve">   INTERAMERICANO</t>
  </si>
  <si>
    <t xml:space="preserve">   NUEVO MUNDO</t>
  </si>
  <si>
    <t xml:space="preserve">      TOTAL  :</t>
  </si>
  <si>
    <t>Tipo de Cambio = S/.2,82</t>
  </si>
  <si>
    <t>Incluye los Depósitos del Sistema Financiero y Organismos Internacionales</t>
  </si>
  <si>
    <t xml:space="preserve"> </t>
  </si>
  <si>
    <t>MOVIMIENTO  DE  LOS  DEPOSITOS  DE AHORROS</t>
  </si>
  <si>
    <t xml:space="preserve">   REPUBLICA</t>
  </si>
  <si>
    <t>BANK OF BOSTON</t>
  </si>
  <si>
    <t xml:space="preserve">     TOTAL  :</t>
  </si>
  <si>
    <t>MOVIMIENTO  DE  LOS  DEPOSITOS  A PLAZO</t>
  </si>
  <si>
    <t>MOVIMIENTO  DE  LOS  DEPOSITOS  EN NUMERO  DE  CUENTAS  Y  MONTOS</t>
  </si>
</sst>
</file>

<file path=xl/styles.xml><?xml version="1.0" encoding="utf-8"?>
<styleSheet xmlns="http://schemas.openxmlformats.org/spreadsheetml/2006/main">
  <numFmts count="1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00"/>
    <numFmt numFmtId="187" formatCode="0.0"/>
    <numFmt numFmtId="188" formatCode="0.0000"/>
    <numFmt numFmtId="189" formatCode="General_)"/>
    <numFmt numFmtId="190" formatCode="&quot;S/&quot;#,##0;&quot;S/&quot;\-#,##0"/>
    <numFmt numFmtId="191" formatCode="&quot;S/&quot;#,##0;[Red]&quot;S/&quot;\-#,##0"/>
    <numFmt numFmtId="192" formatCode="&quot;S/&quot;#,##0.00;&quot;S/&quot;\-#,##0.00"/>
    <numFmt numFmtId="193" formatCode="&quot;S/&quot;#,##0.00;[Red]&quot;S/&quot;\-#,##0.00"/>
    <numFmt numFmtId="194" formatCode="_ &quot;S/&quot;* #,##0_ ;_ &quot;S/&quot;* \-#,##0_ ;_ &quot;S/&quot;* &quot;-&quot;_ ;_ @_ "/>
    <numFmt numFmtId="195" formatCode="_ * #,##0_ ;_ * \-#,##0_ ;_ * &quot;-&quot;_ ;_ @_ "/>
    <numFmt numFmtId="196" formatCode="_ &quot;S/&quot;* #,##0.00_ ;_ &quot;S/&quot;* \-#,##0.00_ ;_ &quot;S/&quot;* &quot;-&quot;??_ ;_ @_ "/>
    <numFmt numFmtId="197" formatCode="_ * #,##0.00_ ;_ * \-#,##0.00_ ;_ * &quot;-&quot;??_ ;_ @_ "/>
    <numFmt numFmtId="198" formatCode="&quot;S/.&quot;\ #,##0;&quot;S/.&quot;\ \-#,##0"/>
    <numFmt numFmtId="199" formatCode="&quot;S/.&quot;\ #,##0;[Red]&quot;S/.&quot;\ \-#,##0"/>
    <numFmt numFmtId="200" formatCode="&quot;S/.&quot;\ #,##0.00;&quot;S/.&quot;\ \-#,##0.00"/>
    <numFmt numFmtId="201" formatCode="&quot;S/.&quot;\ #,##0.00;[Red]&quot;S/.&quot;\ \-#,##0.00"/>
    <numFmt numFmtId="202" formatCode="_ &quot;S/.&quot;\ * #,##0_ ;_ &quot;S/.&quot;\ * \-#,##0_ ;_ &quot;S/.&quot;\ * &quot;-&quot;_ ;_ @_ "/>
    <numFmt numFmtId="203" formatCode="_ &quot;S/.&quot;\ * #,##0.00_ ;_ &quot;S/.&quot;\ * \-#,##0.00_ ;_ &quot;S/.&quot;\ * &quot;-&quot;??_ ;_ @_ "/>
    <numFmt numFmtId="204" formatCode="_ * #,##0_ ;_ * \-#,##0_ ;_ * &quot;-&quot;??_ ;_ @_ "/>
    <numFmt numFmtId="205" formatCode="_ * #,##0.0_ ;_ * \-#,##0.0_ ;_ * &quot;-&quot;??_ ;_ @_ "/>
    <numFmt numFmtId="206" formatCode="0.0000000"/>
    <numFmt numFmtId="207" formatCode="0.000000"/>
    <numFmt numFmtId="208" formatCode="0.00000"/>
    <numFmt numFmtId="209" formatCode="#\ ##0;[Red]\-#\ ##0;#\ ###;@"/>
    <numFmt numFmtId="210" formatCode="&quot;S/.&quot;#,##0_);\(&quot;S/.&quot;#,##0\)"/>
    <numFmt numFmtId="211" formatCode="&quot;S/.&quot;#,##0_);[Red]\(&quot;S/.&quot;#,##0\)"/>
    <numFmt numFmtId="212" formatCode="&quot;S/.&quot;#,##0.00_);\(&quot;S/.&quot;#,##0.00\)"/>
    <numFmt numFmtId="213" formatCode="&quot;S/.&quot;#,##0.00_);[Red]\(&quot;S/.&quot;#,##0.00\)"/>
    <numFmt numFmtId="214" formatCode="_(&quot;S/.&quot;* #,##0_);_(&quot;S/.&quot;* \(#,##0\);_(&quot;S/.&quot;* &quot;-&quot;_);_(@_)"/>
    <numFmt numFmtId="215" formatCode="_(&quot;S/.&quot;* #,##0.00_);_(&quot;S/.&quot;* \(#,##0.00\);_(&quot;S/.&quot;* &quot;-&quot;??_);_(@_)"/>
    <numFmt numFmtId="216" formatCode="_(* #,##0.0_);_(* \(#,##0.0\);_(* &quot;-&quot;??_);_(@_)"/>
    <numFmt numFmtId="217" formatCode="_(* #,##0_);_(* \(#,##0\);_(* &quot;-&quot;??_);_(@_)"/>
    <numFmt numFmtId="218" formatCode="#,##0\ &quot;S/.&quot;;\-#,##0\ &quot;S/.&quot;"/>
    <numFmt numFmtId="219" formatCode="#,##0\ &quot;S/.&quot;;[Red]\-#,##0\ &quot;S/.&quot;"/>
    <numFmt numFmtId="220" formatCode="#,##0.00\ &quot;S/.&quot;;\-#,##0.00\ &quot;S/.&quot;"/>
    <numFmt numFmtId="221" formatCode="#,##0.00\ &quot;S/.&quot;;[Red]\-#,##0.00\ &quot;S/.&quot;"/>
    <numFmt numFmtId="222" formatCode="_-* #,##0\ &quot;S/.&quot;_-;\-* #,##0\ &quot;S/.&quot;_-;_-* &quot;-&quot;\ &quot;S/.&quot;_-;_-@_-"/>
    <numFmt numFmtId="223" formatCode="_-* #,##0\ _S_/_._-;\-* #,##0\ _S_/_._-;_-* &quot;-&quot;\ _S_/_._-;_-@_-"/>
    <numFmt numFmtId="224" formatCode="_-* #,##0.00\ &quot;S/.&quot;_-;\-* #,##0.00\ &quot;S/.&quot;_-;_-* &quot;-&quot;??\ &quot;S/.&quot;_-;_-@_-"/>
    <numFmt numFmtId="225" formatCode="_-* #,##0.00\ _S_/_._-;\-* #,##0.00\ _S_/_._-;_-* &quot;-&quot;??\ _S_/_._-;_-@_-"/>
    <numFmt numFmtId="226" formatCode="0.0%"/>
    <numFmt numFmtId="227" formatCode="0.00000000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#,##0.00000000"/>
    <numFmt numFmtId="235" formatCode="#,##0.000000000"/>
    <numFmt numFmtId="236" formatCode="#,##0.0000000000"/>
    <numFmt numFmtId="237" formatCode="#,##0.00000000000"/>
    <numFmt numFmtId="238" formatCode="#,##0.000000000000"/>
    <numFmt numFmtId="239" formatCode="#,##0.0000000000000"/>
    <numFmt numFmtId="240" formatCode="#,##0.00000000000000"/>
    <numFmt numFmtId="241" formatCode="#,##0.000000000000000"/>
    <numFmt numFmtId="242" formatCode="_-* #,##0.0\ _P_t_s_-;\-* #,##0.0\ _P_t_s_-;_-* &quot;-&quot;??\ _P_t_s_-;_-@_-"/>
    <numFmt numFmtId="243" formatCode="_-* #,##0\ _P_t_s_-;\-* #,##0\ _P_t_s_-;_-* &quot;-&quot;??\ _P_t_s_-;_-@_-"/>
    <numFmt numFmtId="244" formatCode="_-* #,##0.000\ _P_t_s_-;\-* #,##0.000\ _P_t_s_-;_-* &quot;-&quot;??\ _P_t_s_-;_-@_-"/>
    <numFmt numFmtId="245" formatCode="_-* #,##0.0000\ _P_t_s_-;\-* #,##0.0000\ _P_t_s_-;_-* &quot;-&quot;??\ _P_t_s_-;_-@_-"/>
    <numFmt numFmtId="246" formatCode="&quot;$&quot;#,##0_);\(&quot;$&quot;#,##0\)"/>
    <numFmt numFmtId="247" formatCode="&quot;$&quot;#,##0_);[Red]\(&quot;$&quot;#,##0\)"/>
    <numFmt numFmtId="248" formatCode="&quot;$&quot;#,##0.00_);\(&quot;$&quot;#,##0.00\)"/>
    <numFmt numFmtId="249" formatCode="&quot;$&quot;#,##0.00_);[Red]\(&quot;$&quot;#,##0.00\)"/>
    <numFmt numFmtId="250" formatCode="_(&quot;$&quot;* #,##0_);_(&quot;$&quot;* \(#,##0\);_(&quot;$&quot;* &quot;-&quot;_);_(@_)"/>
    <numFmt numFmtId="251" formatCode="_(&quot;$&quot;* #,##0.00_);_(&quot;$&quot;* \(#,##0.00\);_(&quot;$&quot;* &quot;-&quot;??_);_(@_)"/>
    <numFmt numFmtId="252" formatCode="&quot;Pts&quot;#,##0_);\(&quot;Pts&quot;#,##0\)"/>
    <numFmt numFmtId="253" formatCode="&quot;Pts&quot;#,##0_);[Red]\(&quot;Pts&quot;#,##0\)"/>
    <numFmt numFmtId="254" formatCode="&quot;Pts&quot;#,##0.00_);\(&quot;Pts&quot;#,##0.00\)"/>
    <numFmt numFmtId="255" formatCode="&quot;Pts&quot;#,##0.00_);[Red]\(&quot;Pts&quot;#,##0.00\)"/>
    <numFmt numFmtId="256" formatCode="_(&quot;Pts&quot;* #,##0_);_(&quot;Pts&quot;* \(#,##0\);_(&quot;Pts&quot;* &quot;-&quot;_);_(@_)"/>
    <numFmt numFmtId="257" formatCode="_(&quot;Pts&quot;* #,##0.00_);_(&quot;Pts&quot;* \(#,##0.00\);_(&quot;Pts&quot;* &quot;-&quot;??_);_(@_)"/>
    <numFmt numFmtId="258" formatCode="_(* ##0_);_(* \(##0\)__;* &quot;-&quot;??;_(@_)"/>
    <numFmt numFmtId="259" formatCode="_(* ##0___);_(* \(##0\)__;* &quot;-&quot;??;_(@_)"/>
    <numFmt numFmtId="260" formatCode="_(* ##0_____);_(* \(##0\)____;* &quot;-&quot;????;_(@_)"/>
    <numFmt numFmtId="261" formatCode="_(* ##0______\);_(* \(##0\)____;* &quot;-&quot;????;_(@_)"/>
    <numFmt numFmtId="262" formatCode="_(* ##0______\);_(* \(##0\)_____;* &quot;-&quot;????;_(@_)"/>
    <numFmt numFmtId="263" formatCode="_(* ##0_____)_;_(* \(##0\)____;* &quot;-&quot;????;_(@_)"/>
    <numFmt numFmtId="264" formatCode="_(* ##0\ \ \ \ _____);_(* \(##0\)____;* &quot;-&quot;????;_(@_)"/>
    <numFmt numFmtId="265" formatCode="_(* ##0\ \ _____);_(* \(##0\)____;* &quot;-&quot;????;_(@_)"/>
    <numFmt numFmtId="266" formatCode="&quot;$&quot;#,##0;\-&quot;$&quot;#,##0"/>
    <numFmt numFmtId="267" formatCode="&quot;$&quot;#,##0;[Red]\-&quot;$&quot;#,##0"/>
    <numFmt numFmtId="268" formatCode="&quot;$&quot;#,##0.00;\-&quot;$&quot;#,##0.00"/>
    <numFmt numFmtId="269" formatCode="&quot;$&quot;#,##0.00;[Red]\-&quot;$&quot;#,##0.00"/>
    <numFmt numFmtId="270" formatCode="_-&quot;$&quot;* #,##0_-;\-&quot;$&quot;* #,##0_-;_-&quot;$&quot;* &quot;-&quot;_-;_-@_-"/>
    <numFmt numFmtId="271" formatCode="_-* #,##0_-;\-* #,##0_-;_-* &quot;-&quot;_-;_-@_-"/>
    <numFmt numFmtId="272" formatCode="_-&quot;$&quot;* #,##0.00_-;\-&quot;$&quot;* #,##0.00_-;_-&quot;$&quot;* &quot;-&quot;??_-;_-@_-"/>
    <numFmt numFmtId="273" formatCode="_-* #,##0.00_-;\-* #,##0.00_-;_-* &quot;-&quot;??_-;_-@_-"/>
    <numFmt numFmtId="274" formatCode="&quot;S/.&quot;\ #,##0_);\(&quot;S/.&quot;\ #,##0\)"/>
    <numFmt numFmtId="275" formatCode="&quot;S/.&quot;\ #,##0_);[Red]\(&quot;S/.&quot;\ #,##0\)"/>
    <numFmt numFmtId="276" formatCode="&quot;S/.&quot;\ #,##0.00_);\(&quot;S/.&quot;\ #,##0.00\)"/>
    <numFmt numFmtId="277" formatCode="&quot;S/.&quot;\ #,##0.00_);[Red]\(&quot;S/.&quot;\ #,##0.00\)"/>
    <numFmt numFmtId="278" formatCode="_(&quot;S/.&quot;\ * #,##0_);_(&quot;S/.&quot;\ * \(#,##0\);_(&quot;S/.&quot;\ * &quot;-&quot;_);_(@_)"/>
    <numFmt numFmtId="279" formatCode="_(&quot;S/.&quot;\ * #,##0.00_);_(&quot;S/.&quot;\ * \(#,##0.00\);_(&quot;S/.&quot;\ * &quot;-&quot;??_);_(@_)"/>
    <numFmt numFmtId="280" formatCode="0_)"/>
    <numFmt numFmtId="281" formatCode="0.00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name val="Courier"/>
      <family val="3"/>
    </font>
    <font>
      <b/>
      <i/>
      <u val="single"/>
      <sz val="8"/>
      <color indexed="8"/>
      <name val="Courier"/>
      <family val="0"/>
    </font>
    <font>
      <b/>
      <i/>
      <u val="single"/>
      <sz val="8"/>
      <color indexed="8"/>
      <name val="Arial"/>
      <family val="2"/>
    </font>
    <font>
      <sz val="8"/>
      <name val="Courier"/>
      <family val="3"/>
    </font>
    <font>
      <b/>
      <sz val="8"/>
      <color indexed="8"/>
      <name val="Courier"/>
      <family val="0"/>
    </font>
    <font>
      <sz val="8"/>
      <color indexed="8"/>
      <name val="Arial"/>
      <family val="2"/>
    </font>
    <font>
      <sz val="8"/>
      <color indexed="8"/>
      <name val="Courier"/>
      <family val="0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ourier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ourier"/>
      <family val="0"/>
    </font>
    <font>
      <b/>
      <sz val="14"/>
      <color indexed="8"/>
      <name val="Courier"/>
      <family val="0"/>
    </font>
    <font>
      <b/>
      <sz val="12"/>
      <color indexed="8"/>
      <name val="Courier"/>
      <family val="0"/>
    </font>
    <font>
      <sz val="10"/>
      <name val="Courier"/>
      <family val="3"/>
    </font>
    <font>
      <sz val="8"/>
      <name val="Tahoma"/>
      <family val="0"/>
    </font>
    <font>
      <b/>
      <u val="single"/>
      <sz val="8"/>
      <color indexed="8"/>
      <name val="Courie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56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57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Fill="1" applyAlignment="1" applyProtection="1" quotePrefix="1">
      <alignment horizontal="centerContinuous"/>
      <protection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Continuous"/>
    </xf>
    <xf numFmtId="0" fontId="11" fillId="0" borderId="4" xfId="0" applyFont="1" applyFill="1" applyBorder="1" applyAlignment="1" applyProtection="1">
      <alignment horizontal="centerContinuous"/>
      <protection/>
    </xf>
    <xf numFmtId="0" fontId="11" fillId="0" borderId="4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7" xfId="0" applyFont="1" applyFill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11" fillId="0" borderId="9" xfId="0" applyFont="1" applyFill="1" applyBorder="1" applyAlignment="1">
      <alignment horizontal="centerContinuous"/>
    </xf>
    <xf numFmtId="0" fontId="13" fillId="0" borderId="10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 applyProtection="1">
      <alignment/>
      <protection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8" xfId="0" applyFont="1" applyFill="1" applyBorder="1" applyAlignment="1" applyProtection="1">
      <alignment horizontal="left"/>
      <protection/>
    </xf>
    <xf numFmtId="3" fontId="11" fillId="0" borderId="7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/>
      <protection/>
    </xf>
    <xf numFmtId="3" fontId="11" fillId="0" borderId="9" xfId="0" applyNumberFormat="1" applyFont="1" applyFill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3" fontId="12" fillId="0" borderId="7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11" fillId="0" borderId="8" xfId="0" applyFont="1" applyFill="1" applyBorder="1" applyAlignment="1" applyProtection="1" quotePrefix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11" fillId="0" borderId="8" xfId="0" applyFont="1" applyFill="1" applyBorder="1" applyAlignment="1" applyProtection="1">
      <alignment/>
      <protection/>
    </xf>
    <xf numFmtId="0" fontId="14" fillId="0" borderId="8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3" fontId="15" fillId="0" borderId="9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6" fillId="0" borderId="8" xfId="0" applyFont="1" applyFill="1" applyBorder="1" applyAlignment="1" applyProtection="1" quotePrefix="1">
      <alignment horizontal="left"/>
      <protection/>
    </xf>
    <xf numFmtId="3" fontId="11" fillId="0" borderId="7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/>
      <protection/>
    </xf>
    <xf numFmtId="3" fontId="5" fillId="0" borderId="22" xfId="0" applyNumberFormat="1" applyFont="1" applyBorder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/>
    </xf>
    <xf numFmtId="0" fontId="14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15" fillId="0" borderId="16" xfId="0" applyFont="1" applyFill="1" applyBorder="1" applyAlignment="1">
      <alignment/>
    </xf>
    <xf numFmtId="0" fontId="0" fillId="0" borderId="25" xfId="0" applyBorder="1" applyAlignment="1">
      <alignment/>
    </xf>
    <xf numFmtId="0" fontId="15" fillId="0" borderId="7" xfId="0" applyFont="1" applyFill="1" applyBorder="1" applyAlignment="1">
      <alignment/>
    </xf>
    <xf numFmtId="0" fontId="17" fillId="0" borderId="12" xfId="0" applyFont="1" applyFill="1" applyBorder="1" applyAlignment="1" applyProtection="1">
      <alignment/>
      <protection/>
    </xf>
    <xf numFmtId="0" fontId="15" fillId="0" borderId="4" xfId="0" applyFont="1" applyFill="1" applyBorder="1" applyAlignment="1">
      <alignment/>
    </xf>
    <xf numFmtId="0" fontId="14" fillId="0" borderId="8" xfId="0" applyFont="1" applyFill="1" applyBorder="1" applyAlignment="1" applyProtection="1">
      <alignment horizontal="left"/>
      <protection/>
    </xf>
    <xf numFmtId="3" fontId="17" fillId="0" borderId="7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0" fontId="15" fillId="0" borderId="12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37" fontId="0" fillId="0" borderId="0" xfId="0" applyNumberFormat="1" applyAlignment="1" applyProtection="1">
      <alignment/>
      <protection/>
    </xf>
    <xf numFmtId="0" fontId="21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/>
    </xf>
    <xf numFmtId="3" fontId="11" fillId="0" borderId="26" xfId="0" applyNumberFormat="1" applyFont="1" applyFill="1" applyBorder="1" applyAlignment="1" applyProtection="1">
      <alignment horizontal="left"/>
      <protection/>
    </xf>
    <xf numFmtId="3" fontId="12" fillId="0" borderId="7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13" fillId="0" borderId="8" xfId="0" applyFont="1" applyFill="1" applyBorder="1" applyAlignment="1" applyProtection="1" quotePrefix="1">
      <alignment horizontal="left"/>
      <protection/>
    </xf>
    <xf numFmtId="3" fontId="5" fillId="0" borderId="22" xfId="0" applyNumberFormat="1" applyFont="1" applyBorder="1" applyAlignment="1" applyProtection="1">
      <alignment/>
      <protection/>
    </xf>
    <xf numFmtId="3" fontId="13" fillId="0" borderId="27" xfId="0" applyNumberFormat="1" applyFont="1" applyFill="1" applyBorder="1" applyAlignment="1" applyProtection="1">
      <alignment horizontal="right"/>
      <protection/>
    </xf>
    <xf numFmtId="3" fontId="13" fillId="0" borderId="22" xfId="0" applyNumberFormat="1" applyFont="1" applyFill="1" applyBorder="1" applyAlignment="1" applyProtection="1">
      <alignment horizontal="right"/>
      <protection/>
    </xf>
    <xf numFmtId="3" fontId="5" fillId="0" borderId="23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0" fontId="4" fillId="0" borderId="8" xfId="0" applyFont="1" applyBorder="1" applyAlignment="1">
      <alignment/>
    </xf>
    <xf numFmtId="3" fontId="5" fillId="0" borderId="20" xfId="0" applyNumberFormat="1" applyFont="1" applyBorder="1" applyAlignment="1" applyProtection="1">
      <alignment/>
      <protection/>
    </xf>
    <xf numFmtId="3" fontId="0" fillId="0" borderId="0" xfId="0" applyNumberFormat="1" applyAlignment="1" quotePrefix="1">
      <alignment horizontal="left"/>
    </xf>
    <xf numFmtId="0" fontId="11" fillId="0" borderId="0" xfId="0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>
      <alignment horizontal="centerContinuous"/>
    </xf>
    <xf numFmtId="3" fontId="12" fillId="0" borderId="1" xfId="0" applyNumberFormat="1" applyFont="1" applyFill="1" applyBorder="1" applyAlignment="1" applyProtection="1">
      <alignment/>
      <protection/>
    </xf>
    <xf numFmtId="3" fontId="11" fillId="0" borderId="9" xfId="0" applyNumberFormat="1" applyFont="1" applyFill="1" applyBorder="1" applyAlignment="1" applyProtection="1">
      <alignment horizontal="right"/>
      <protection/>
    </xf>
    <xf numFmtId="3" fontId="11" fillId="0" borderId="7" xfId="0" applyNumberFormat="1" applyFont="1" applyFill="1" applyBorder="1" applyAlignment="1">
      <alignment/>
    </xf>
    <xf numFmtId="3" fontId="13" fillId="0" borderId="22" xfId="0" applyNumberFormat="1" applyFont="1" applyFill="1" applyBorder="1" applyAlignment="1" applyProtection="1">
      <alignment horizontal="right"/>
      <protection/>
    </xf>
    <xf numFmtId="3" fontId="15" fillId="0" borderId="7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</cellXfs>
  <cellStyles count="54">
    <cellStyle name="Normal" xfId="0"/>
    <cellStyle name="Comma" xfId="15"/>
    <cellStyle name="Comma [0]" xfId="16"/>
    <cellStyle name="Millares [0]_Aho" xfId="17"/>
    <cellStyle name="Millares [0]_consolidado" xfId="18"/>
    <cellStyle name="Millares [0]_CTAS-CTES" xfId="19"/>
    <cellStyle name="Millares [0]_Hoja1" xfId="20"/>
    <cellStyle name="Millares [0]_LIM-CALL" xfId="21"/>
    <cellStyle name="Millares [0]_OF.T.PAIS" xfId="22"/>
    <cellStyle name="Millares [0]_Pla" xfId="23"/>
    <cellStyle name="Millares [0]_PUBLICACIONES" xfId="24"/>
    <cellStyle name="Millares [0]_REGIONES" xfId="25"/>
    <cellStyle name="Millares [0]_TARJ9804" xfId="26"/>
    <cellStyle name="Millares [0]_TOT" xfId="27"/>
    <cellStyle name="Millares [0]_Vist" xfId="28"/>
    <cellStyle name="Millares_Aho" xfId="29"/>
    <cellStyle name="Millares_consolidado" xfId="30"/>
    <cellStyle name="Millares_CTAS-CTES" xfId="31"/>
    <cellStyle name="Millares_Hoja1" xfId="32"/>
    <cellStyle name="Millares_LIM-CALL" xfId="33"/>
    <cellStyle name="Millares_OF.T.PAIS" xfId="34"/>
    <cellStyle name="Millares_Pla" xfId="35"/>
    <cellStyle name="Millares_PUBLICACIONES" xfId="36"/>
    <cellStyle name="Millares_REGIONES" xfId="37"/>
    <cellStyle name="Millares_TARJ9804" xfId="38"/>
    <cellStyle name="Millares_TOT" xfId="39"/>
    <cellStyle name="Millares_Vist" xfId="40"/>
    <cellStyle name="Currency" xfId="41"/>
    <cellStyle name="Currency [0]" xfId="42"/>
    <cellStyle name="Moneda [0]_Aho" xfId="43"/>
    <cellStyle name="Moneda [0]_consolidado" xfId="44"/>
    <cellStyle name="Moneda [0]_CTAS-CTES" xfId="45"/>
    <cellStyle name="Moneda [0]_Hoja1" xfId="46"/>
    <cellStyle name="Moneda [0]_LIM-CALL" xfId="47"/>
    <cellStyle name="Moneda [0]_OF.T.PAIS" xfId="48"/>
    <cellStyle name="Moneda [0]_Pla" xfId="49"/>
    <cellStyle name="Moneda [0]_PUBLICACIONES" xfId="50"/>
    <cellStyle name="Moneda [0]_REGIONES" xfId="51"/>
    <cellStyle name="Moneda [0]_TARJ9804" xfId="52"/>
    <cellStyle name="Moneda [0]_TOT" xfId="53"/>
    <cellStyle name="Moneda [0]_Vist" xfId="54"/>
    <cellStyle name="Moneda_Aho" xfId="55"/>
    <cellStyle name="Moneda_consolidado" xfId="56"/>
    <cellStyle name="Moneda_CTAS-CTES" xfId="57"/>
    <cellStyle name="Moneda_Hoja1" xfId="58"/>
    <cellStyle name="Moneda_LIM-CALL" xfId="59"/>
    <cellStyle name="Moneda_OF.T.PAIS" xfId="60"/>
    <cellStyle name="Moneda_Pla" xfId="61"/>
    <cellStyle name="Moneda_PUBLICACIONES" xfId="62"/>
    <cellStyle name="Moneda_REGIONES" xfId="63"/>
    <cellStyle name="Moneda_TARJ9804" xfId="64"/>
    <cellStyle name="Moneda_TOT" xfId="65"/>
    <cellStyle name="Moneda_Vist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26</xdr:row>
      <xdr:rowOff>152400</xdr:rowOff>
    </xdr:from>
    <xdr:to>
      <xdr:col>16</xdr:col>
      <xdr:colOff>285750</xdr:colOff>
      <xdr:row>32</xdr:row>
      <xdr:rowOff>19050</xdr:rowOff>
    </xdr:to>
    <xdr:sp>
      <xdr:nvSpPr>
        <xdr:cNvPr id="1" name="Oval 1"/>
        <xdr:cNvSpPr>
          <a:spLocks/>
        </xdr:cNvSpPr>
      </xdr:nvSpPr>
      <xdr:spPr>
        <a:xfrm>
          <a:off x="10353675" y="4476750"/>
          <a:ext cx="0" cy="838200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342900</xdr:colOff>
      <xdr:row>41</xdr:row>
      <xdr:rowOff>161925</xdr:rowOff>
    </xdr:from>
    <xdr:to>
      <xdr:col>18</xdr:col>
      <xdr:colOff>47625</xdr:colOff>
      <xdr:row>43</xdr:row>
      <xdr:rowOff>28575</xdr:rowOff>
    </xdr:to>
    <xdr:sp>
      <xdr:nvSpPr>
        <xdr:cNvPr id="2" name="Oval 2"/>
        <xdr:cNvSpPr>
          <a:spLocks/>
        </xdr:cNvSpPr>
      </xdr:nvSpPr>
      <xdr:spPr>
        <a:xfrm>
          <a:off x="10696575" y="7067550"/>
          <a:ext cx="552450" cy="190500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41</xdr:row>
      <xdr:rowOff>161925</xdr:rowOff>
    </xdr:from>
    <xdr:to>
      <xdr:col>17</xdr:col>
      <xdr:colOff>47625</xdr:colOff>
      <xdr:row>43</xdr:row>
      <xdr:rowOff>28575</xdr:rowOff>
    </xdr:to>
    <xdr:sp>
      <xdr:nvSpPr>
        <xdr:cNvPr id="3" name="Oval 3"/>
        <xdr:cNvSpPr>
          <a:spLocks/>
        </xdr:cNvSpPr>
      </xdr:nvSpPr>
      <xdr:spPr>
        <a:xfrm>
          <a:off x="10353675" y="7067550"/>
          <a:ext cx="47625" cy="190500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41</xdr:row>
      <xdr:rowOff>161925</xdr:rowOff>
    </xdr:from>
    <xdr:to>
      <xdr:col>18</xdr:col>
      <xdr:colOff>47625</xdr:colOff>
      <xdr:row>43</xdr:row>
      <xdr:rowOff>28575</xdr:rowOff>
    </xdr:to>
    <xdr:sp>
      <xdr:nvSpPr>
        <xdr:cNvPr id="1" name="Oval 1"/>
        <xdr:cNvSpPr>
          <a:spLocks/>
        </xdr:cNvSpPr>
      </xdr:nvSpPr>
      <xdr:spPr>
        <a:xfrm>
          <a:off x="10163175" y="7924800"/>
          <a:ext cx="466725" cy="219075"/>
        </a:xfrm>
        <a:prstGeom prst="ellipse">
          <a:avLst/>
        </a:pr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workbookViewId="0" topLeftCell="A1">
      <selection activeCell="A1" sqref="A1"/>
    </sheetView>
  </sheetViews>
  <sheetFormatPr defaultColWidth="12.7109375" defaultRowHeight="12.75"/>
  <cols>
    <col min="1" max="1" width="1.8515625" style="0" customWidth="1"/>
    <col min="2" max="2" width="20.140625" style="0" customWidth="1"/>
    <col min="3" max="3" width="10.7109375" style="0" customWidth="1"/>
    <col min="4" max="4" width="10.421875" style="0" customWidth="1"/>
    <col min="5" max="5" width="11.7109375" style="0" customWidth="1"/>
    <col min="6" max="6" width="9.140625" style="0" customWidth="1"/>
    <col min="7" max="7" width="11.421875" style="0" customWidth="1"/>
    <col min="8" max="8" width="10.28125" style="0" customWidth="1"/>
    <col min="9" max="9" width="9.7109375" style="0" customWidth="1"/>
    <col min="10" max="10" width="9.8515625" style="0" customWidth="1"/>
    <col min="11" max="11" width="11.28125" style="0" customWidth="1"/>
    <col min="12" max="12" width="8.7109375" style="0" customWidth="1"/>
    <col min="13" max="13" width="10.140625" style="0" customWidth="1"/>
    <col min="14" max="14" width="9.28125" style="0" customWidth="1"/>
    <col min="15" max="15" width="10.57421875" style="0" customWidth="1"/>
    <col min="16" max="16" width="0.85546875" style="0" hidden="1" customWidth="1"/>
    <col min="17" max="17" width="7.00390625" style="0" hidden="1" customWidth="1"/>
  </cols>
  <sheetData>
    <row r="1" spans="2:17" ht="14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1"/>
      <c r="Q1" s="1"/>
    </row>
    <row r="2" spans="2:17" ht="12.7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1"/>
    </row>
    <row r="3" spans="2:17" ht="18.75" customHeight="1">
      <c r="B3" s="5" t="s">
        <v>2</v>
      </c>
      <c r="C3" s="6"/>
      <c r="D3" s="7"/>
      <c r="E3" s="8"/>
      <c r="F3" s="8"/>
      <c r="G3" s="8"/>
      <c r="H3" s="8"/>
      <c r="I3" s="8"/>
      <c r="J3" s="8"/>
      <c r="K3" s="8"/>
      <c r="L3" s="9"/>
      <c r="M3" s="10"/>
      <c r="N3" s="10"/>
      <c r="O3" s="10"/>
      <c r="P3" s="11"/>
      <c r="Q3" s="11"/>
    </row>
    <row r="4" spans="2:17" ht="12.75">
      <c r="B4" s="4" t="s">
        <v>3</v>
      </c>
      <c r="C4" s="4"/>
      <c r="D4" s="4"/>
      <c r="E4" s="4"/>
      <c r="F4" s="12"/>
      <c r="G4" s="13"/>
      <c r="H4" s="13"/>
      <c r="I4" s="13"/>
      <c r="J4" s="4"/>
      <c r="K4" s="4"/>
      <c r="L4" s="4"/>
      <c r="M4" s="4"/>
      <c r="N4" s="4"/>
      <c r="O4" s="4"/>
      <c r="P4" s="1"/>
      <c r="Q4" s="1"/>
    </row>
    <row r="5" spans="2:17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 t="s">
        <v>4</v>
      </c>
      <c r="O5" s="15">
        <v>2.82</v>
      </c>
      <c r="P5" s="1"/>
      <c r="Q5" s="1"/>
    </row>
    <row r="6" spans="1:17" ht="12.75">
      <c r="A6" s="16"/>
      <c r="B6" s="17"/>
      <c r="C6" s="18" t="s">
        <v>5</v>
      </c>
      <c r="D6" s="19"/>
      <c r="E6" s="20"/>
      <c r="F6" s="20"/>
      <c r="G6" s="20"/>
      <c r="H6" s="20"/>
      <c r="I6" s="21" t="s">
        <v>6</v>
      </c>
      <c r="J6" s="20"/>
      <c r="K6" s="19"/>
      <c r="L6" s="20"/>
      <c r="M6" s="20"/>
      <c r="N6" s="20"/>
      <c r="O6" s="22"/>
      <c r="P6" s="23"/>
      <c r="Q6" s="1"/>
    </row>
    <row r="7" spans="1:17" ht="12.75">
      <c r="A7" s="16"/>
      <c r="B7" s="24"/>
      <c r="C7" s="25" t="s">
        <v>7</v>
      </c>
      <c r="D7" s="26"/>
      <c r="E7" s="27"/>
      <c r="F7" s="27"/>
      <c r="G7" s="27"/>
      <c r="H7" s="27"/>
      <c r="I7" s="28" t="s">
        <v>8</v>
      </c>
      <c r="J7" s="27"/>
      <c r="K7" s="26"/>
      <c r="L7" s="27"/>
      <c r="M7" s="27"/>
      <c r="N7" s="27"/>
      <c r="O7" s="29" t="s">
        <v>9</v>
      </c>
      <c r="P7" s="23"/>
      <c r="Q7" s="1"/>
    </row>
    <row r="8" spans="1:17" ht="12.75">
      <c r="A8" s="16"/>
      <c r="B8" s="30" t="s">
        <v>10</v>
      </c>
      <c r="C8" s="31"/>
      <c r="D8" s="31"/>
      <c r="E8" s="32" t="s">
        <v>11</v>
      </c>
      <c r="F8" s="33"/>
      <c r="G8" s="31"/>
      <c r="H8" s="31"/>
      <c r="I8" s="34"/>
      <c r="J8" s="31"/>
      <c r="K8" s="32" t="s">
        <v>12</v>
      </c>
      <c r="L8" s="33"/>
      <c r="M8" s="31"/>
      <c r="N8" s="31"/>
      <c r="O8" s="29" t="s">
        <v>13</v>
      </c>
      <c r="P8" s="23"/>
      <c r="Q8" s="1"/>
    </row>
    <row r="9" spans="1:17" ht="12.75">
      <c r="A9" s="16"/>
      <c r="B9" s="35"/>
      <c r="C9" s="36" t="s">
        <v>14</v>
      </c>
      <c r="D9" s="37" t="s">
        <v>15</v>
      </c>
      <c r="E9" s="31"/>
      <c r="F9" s="38" t="s">
        <v>16</v>
      </c>
      <c r="G9" s="37" t="s">
        <v>17</v>
      </c>
      <c r="H9" s="37" t="s">
        <v>15</v>
      </c>
      <c r="I9" s="39" t="s">
        <v>14</v>
      </c>
      <c r="J9" s="37" t="s">
        <v>15</v>
      </c>
      <c r="K9" s="31"/>
      <c r="L9" s="38" t="s">
        <v>16</v>
      </c>
      <c r="M9" s="37" t="s">
        <v>18</v>
      </c>
      <c r="N9" s="37" t="s">
        <v>15</v>
      </c>
      <c r="O9" s="29" t="s">
        <v>19</v>
      </c>
      <c r="P9" s="23"/>
      <c r="Q9" s="1"/>
    </row>
    <row r="10" spans="1:17" ht="13.5" thickBot="1">
      <c r="A10" s="16"/>
      <c r="B10" s="40"/>
      <c r="C10" s="41" t="s">
        <v>20</v>
      </c>
      <c r="D10" s="41" t="s">
        <v>21</v>
      </c>
      <c r="E10" s="41" t="s">
        <v>22</v>
      </c>
      <c r="F10" s="41" t="s">
        <v>23</v>
      </c>
      <c r="G10" s="41" t="s">
        <v>24</v>
      </c>
      <c r="H10" s="41" t="s">
        <v>25</v>
      </c>
      <c r="I10" s="42" t="s">
        <v>20</v>
      </c>
      <c r="J10" s="41" t="s">
        <v>21</v>
      </c>
      <c r="K10" s="41" t="s">
        <v>22</v>
      </c>
      <c r="L10" s="41" t="s">
        <v>23</v>
      </c>
      <c r="M10" s="41" t="s">
        <v>24</v>
      </c>
      <c r="N10" s="41" t="s">
        <v>25</v>
      </c>
      <c r="O10" s="43" t="s">
        <v>26</v>
      </c>
      <c r="P10" s="23"/>
      <c r="Q10" s="1"/>
    </row>
    <row r="11" spans="2:17" ht="12.75">
      <c r="B11" s="44"/>
      <c r="C11" s="45"/>
      <c r="D11" s="46"/>
      <c r="E11" s="46"/>
      <c r="F11" s="47"/>
      <c r="G11" s="47"/>
      <c r="H11" s="46"/>
      <c r="I11" s="48"/>
      <c r="J11" s="47"/>
      <c r="K11" s="47"/>
      <c r="L11" s="47"/>
      <c r="M11" s="47"/>
      <c r="N11" s="47"/>
      <c r="O11" s="49"/>
      <c r="P11" s="23"/>
      <c r="Q11" s="1"/>
    </row>
    <row r="12" spans="2:17" ht="12.75">
      <c r="B12" s="50" t="s">
        <v>27</v>
      </c>
      <c r="C12" s="51">
        <v>89355</v>
      </c>
      <c r="D12" s="52">
        <v>537754</v>
      </c>
      <c r="E12" s="53">
        <v>4310248</v>
      </c>
      <c r="F12" s="54">
        <v>700</v>
      </c>
      <c r="G12" s="53">
        <v>4387456</v>
      </c>
      <c r="H12" s="54">
        <f aca="true" t="shared" si="0" ref="H12:H36">D12+E12+F12-G12</f>
        <v>461246</v>
      </c>
      <c r="I12" s="55">
        <v>38634</v>
      </c>
      <c r="J12" s="54">
        <v>151000</v>
      </c>
      <c r="K12" s="54">
        <v>5639655</v>
      </c>
      <c r="L12" s="54">
        <v>254</v>
      </c>
      <c r="M12" s="54">
        <v>5617012</v>
      </c>
      <c r="N12" s="54">
        <v>173897</v>
      </c>
      <c r="O12" s="56">
        <f>N12*O5</f>
        <v>490389.54</v>
      </c>
      <c r="P12" s="57">
        <f aca="true" t="shared" si="1" ref="P12:P38">J12+K12+L12-M12</f>
        <v>173897</v>
      </c>
      <c r="Q12" s="58">
        <f aca="true" t="shared" si="2" ref="Q12:Q38">N12-P12</f>
        <v>0</v>
      </c>
    </row>
    <row r="13" spans="2:17" ht="12.75">
      <c r="B13" s="50" t="s">
        <v>28</v>
      </c>
      <c r="C13" s="51">
        <v>90446</v>
      </c>
      <c r="D13" s="52">
        <v>258450</v>
      </c>
      <c r="E13" s="53">
        <v>818582</v>
      </c>
      <c r="F13" s="54">
        <v>496</v>
      </c>
      <c r="G13" s="53">
        <v>722784</v>
      </c>
      <c r="H13" s="54">
        <f t="shared" si="0"/>
        <v>354744</v>
      </c>
      <c r="I13" s="55">
        <v>28390</v>
      </c>
      <c r="J13" s="54">
        <v>63069</v>
      </c>
      <c r="K13" s="54">
        <v>166745</v>
      </c>
      <c r="L13" s="54">
        <v>25</v>
      </c>
      <c r="M13" s="54">
        <v>172967</v>
      </c>
      <c r="N13" s="54">
        <v>56872</v>
      </c>
      <c r="O13" s="56">
        <f>N13*O5</f>
        <v>160379.03999999998</v>
      </c>
      <c r="P13" s="57">
        <f t="shared" si="1"/>
        <v>56872</v>
      </c>
      <c r="Q13" s="58">
        <f t="shared" si="2"/>
        <v>0</v>
      </c>
    </row>
    <row r="14" spans="2:17" ht="12.75">
      <c r="B14" s="50" t="s">
        <v>29</v>
      </c>
      <c r="C14" s="51">
        <v>63464</v>
      </c>
      <c r="D14" s="52">
        <v>1008217</v>
      </c>
      <c r="E14" s="53">
        <v>9175528</v>
      </c>
      <c r="F14" s="54">
        <v>3124</v>
      </c>
      <c r="G14" s="53">
        <v>9182672</v>
      </c>
      <c r="H14" s="54">
        <f t="shared" si="0"/>
        <v>1004197</v>
      </c>
      <c r="I14" s="55">
        <v>34936</v>
      </c>
      <c r="J14" s="54">
        <v>506729</v>
      </c>
      <c r="K14" s="54">
        <v>3247914</v>
      </c>
      <c r="L14" s="54">
        <v>1110</v>
      </c>
      <c r="M14" s="54">
        <v>3245556</v>
      </c>
      <c r="N14" s="54">
        <v>510197</v>
      </c>
      <c r="O14" s="56">
        <f>N14*O5</f>
        <v>1438755.5399999998</v>
      </c>
      <c r="P14" s="57">
        <f t="shared" si="1"/>
        <v>510197</v>
      </c>
      <c r="Q14" s="58">
        <f t="shared" si="2"/>
        <v>0</v>
      </c>
    </row>
    <row r="15" spans="2:17" ht="12.75">
      <c r="B15" s="50" t="s">
        <v>30</v>
      </c>
      <c r="C15" s="51">
        <v>38195</v>
      </c>
      <c r="D15" s="52">
        <v>369416</v>
      </c>
      <c r="E15" s="53">
        <v>2983607</v>
      </c>
      <c r="F15" s="54">
        <v>0</v>
      </c>
      <c r="G15" s="53">
        <v>2960041</v>
      </c>
      <c r="H15" s="54">
        <f t="shared" si="0"/>
        <v>392982</v>
      </c>
      <c r="I15" s="55">
        <v>32151</v>
      </c>
      <c r="J15" s="54">
        <v>282035</v>
      </c>
      <c r="K15" s="54">
        <v>1230452</v>
      </c>
      <c r="L15" s="54">
        <v>560</v>
      </c>
      <c r="M15" s="54">
        <v>1278958</v>
      </c>
      <c r="N15" s="54">
        <v>234089</v>
      </c>
      <c r="O15" s="56">
        <f>N15*O5</f>
        <v>660130.98</v>
      </c>
      <c r="P15" s="57">
        <f t="shared" si="1"/>
        <v>234089</v>
      </c>
      <c r="Q15" s="58">
        <f t="shared" si="2"/>
        <v>0</v>
      </c>
    </row>
    <row r="16" spans="2:17" ht="12.75">
      <c r="B16" s="50" t="s">
        <v>31</v>
      </c>
      <c r="C16" s="51">
        <v>13651</v>
      </c>
      <c r="D16" s="52">
        <v>126096</v>
      </c>
      <c r="E16" s="53">
        <v>898192</v>
      </c>
      <c r="F16" s="54">
        <v>1201</v>
      </c>
      <c r="G16" s="53">
        <v>916163</v>
      </c>
      <c r="H16" s="54">
        <f t="shared" si="0"/>
        <v>109326</v>
      </c>
      <c r="I16" s="55">
        <v>12704</v>
      </c>
      <c r="J16" s="54">
        <v>83994</v>
      </c>
      <c r="K16" s="54">
        <v>392009</v>
      </c>
      <c r="L16" s="54">
        <v>215</v>
      </c>
      <c r="M16" s="54">
        <v>423935</v>
      </c>
      <c r="N16" s="54">
        <v>52283</v>
      </c>
      <c r="O16" s="56">
        <f>N16*O5</f>
        <v>147438.06</v>
      </c>
      <c r="P16" s="57">
        <f t="shared" si="1"/>
        <v>52283</v>
      </c>
      <c r="Q16" s="58">
        <f t="shared" si="2"/>
        <v>0</v>
      </c>
    </row>
    <row r="17" spans="2:17" ht="12.75">
      <c r="B17" s="59" t="s">
        <v>32</v>
      </c>
      <c r="C17" s="51">
        <v>4481</v>
      </c>
      <c r="D17" s="52">
        <v>20662</v>
      </c>
      <c r="E17" s="53">
        <v>137275</v>
      </c>
      <c r="F17" s="54">
        <v>0</v>
      </c>
      <c r="G17" s="53">
        <v>144884</v>
      </c>
      <c r="H17" s="54">
        <f t="shared" si="0"/>
        <v>13053</v>
      </c>
      <c r="I17" s="55">
        <v>2416</v>
      </c>
      <c r="J17" s="54">
        <v>5447</v>
      </c>
      <c r="K17" s="54">
        <v>75940</v>
      </c>
      <c r="L17" s="54">
        <v>0</v>
      </c>
      <c r="M17" s="54">
        <v>74250</v>
      </c>
      <c r="N17" s="54">
        <v>7137</v>
      </c>
      <c r="O17" s="56">
        <f>N17*O5</f>
        <v>20126.34</v>
      </c>
      <c r="P17" s="57">
        <f t="shared" si="1"/>
        <v>7137</v>
      </c>
      <c r="Q17" s="58">
        <f t="shared" si="2"/>
        <v>0</v>
      </c>
    </row>
    <row r="18" spans="2:17" ht="12.75">
      <c r="B18" s="50" t="s">
        <v>33</v>
      </c>
      <c r="C18" s="51">
        <v>14040</v>
      </c>
      <c r="D18" s="52">
        <v>161550</v>
      </c>
      <c r="E18" s="53">
        <v>863973</v>
      </c>
      <c r="F18" s="54">
        <v>0</v>
      </c>
      <c r="G18" s="53">
        <v>881009</v>
      </c>
      <c r="H18" s="54">
        <f t="shared" si="0"/>
        <v>144514</v>
      </c>
      <c r="I18" s="55">
        <v>17550</v>
      </c>
      <c r="J18" s="54">
        <v>78406</v>
      </c>
      <c r="K18" s="54">
        <v>309814</v>
      </c>
      <c r="L18" s="54">
        <v>165</v>
      </c>
      <c r="M18" s="54">
        <v>334177</v>
      </c>
      <c r="N18" s="54">
        <v>54208</v>
      </c>
      <c r="O18" s="56">
        <f>N18*O5</f>
        <v>152866.56</v>
      </c>
      <c r="P18" s="57">
        <f t="shared" si="1"/>
        <v>54208</v>
      </c>
      <c r="Q18" s="58">
        <f t="shared" si="2"/>
        <v>0</v>
      </c>
    </row>
    <row r="19" spans="2:17" ht="12.75">
      <c r="B19" s="59" t="s">
        <v>34</v>
      </c>
      <c r="C19" s="51">
        <v>5726</v>
      </c>
      <c r="D19" s="52">
        <v>52638</v>
      </c>
      <c r="E19" s="53">
        <v>224419</v>
      </c>
      <c r="F19" s="54">
        <v>0</v>
      </c>
      <c r="G19" s="53">
        <v>242900</v>
      </c>
      <c r="H19" s="54">
        <f t="shared" si="0"/>
        <v>34157</v>
      </c>
      <c r="I19" s="55">
        <v>2204</v>
      </c>
      <c r="J19" s="54">
        <v>10388</v>
      </c>
      <c r="K19" s="54">
        <v>54326</v>
      </c>
      <c r="L19" s="54">
        <v>0</v>
      </c>
      <c r="M19" s="54">
        <v>53918</v>
      </c>
      <c r="N19" s="54">
        <v>10796</v>
      </c>
      <c r="O19" s="56">
        <f>N19*O5</f>
        <v>30444.719999999998</v>
      </c>
      <c r="P19" s="57">
        <f t="shared" si="1"/>
        <v>10796</v>
      </c>
      <c r="Q19" s="58">
        <f t="shared" si="2"/>
        <v>0</v>
      </c>
    </row>
    <row r="20" spans="2:17" ht="12.75">
      <c r="B20" s="50" t="s">
        <v>35</v>
      </c>
      <c r="C20" s="51">
        <v>59702</v>
      </c>
      <c r="D20" s="52">
        <v>69468</v>
      </c>
      <c r="E20" s="53">
        <v>591382</v>
      </c>
      <c r="F20" s="54">
        <v>118</v>
      </c>
      <c r="G20" s="53">
        <v>600779</v>
      </c>
      <c r="H20" s="54">
        <f t="shared" si="0"/>
        <v>60189</v>
      </c>
      <c r="I20" s="55">
        <v>34630</v>
      </c>
      <c r="J20" s="54">
        <v>45024</v>
      </c>
      <c r="K20" s="54">
        <v>311245</v>
      </c>
      <c r="L20" s="54">
        <v>36</v>
      </c>
      <c r="M20" s="54">
        <v>312799</v>
      </c>
      <c r="N20" s="54">
        <v>43506</v>
      </c>
      <c r="O20" s="56">
        <f>N20*O5</f>
        <v>122686.92</v>
      </c>
      <c r="P20" s="57">
        <f t="shared" si="1"/>
        <v>43506</v>
      </c>
      <c r="Q20" s="58">
        <f t="shared" si="2"/>
        <v>0</v>
      </c>
    </row>
    <row r="21" spans="2:17" ht="12.75">
      <c r="B21" s="50" t="s">
        <v>36</v>
      </c>
      <c r="C21" s="51">
        <v>2613</v>
      </c>
      <c r="D21" s="52">
        <v>17814</v>
      </c>
      <c r="E21" s="53">
        <v>1306508</v>
      </c>
      <c r="F21" s="54">
        <v>0</v>
      </c>
      <c r="G21" s="53">
        <v>1295544</v>
      </c>
      <c r="H21" s="54">
        <f t="shared" si="0"/>
        <v>28778</v>
      </c>
      <c r="I21" s="55">
        <v>1609</v>
      </c>
      <c r="J21" s="54">
        <v>11489</v>
      </c>
      <c r="K21" s="54">
        <v>427413</v>
      </c>
      <c r="L21" s="54">
        <v>0</v>
      </c>
      <c r="M21" s="54">
        <v>425345</v>
      </c>
      <c r="N21" s="54">
        <v>13557</v>
      </c>
      <c r="O21" s="56">
        <f>N21*O5</f>
        <v>38230.74</v>
      </c>
      <c r="P21" s="57">
        <f t="shared" si="1"/>
        <v>13557</v>
      </c>
      <c r="Q21" s="58">
        <f t="shared" si="2"/>
        <v>0</v>
      </c>
    </row>
    <row r="22" spans="2:17" ht="12.75">
      <c r="B22" s="59" t="s">
        <v>37</v>
      </c>
      <c r="C22" s="51">
        <v>4800</v>
      </c>
      <c r="D22" s="52">
        <v>32986</v>
      </c>
      <c r="E22" s="53">
        <v>127109</v>
      </c>
      <c r="F22" s="54">
        <v>0</v>
      </c>
      <c r="G22" s="53">
        <v>133678</v>
      </c>
      <c r="H22" s="54">
        <f t="shared" si="0"/>
        <v>26417</v>
      </c>
      <c r="I22" s="55">
        <v>3445</v>
      </c>
      <c r="J22" s="54">
        <v>8214</v>
      </c>
      <c r="K22" s="54">
        <v>36542</v>
      </c>
      <c r="L22" s="54">
        <v>0</v>
      </c>
      <c r="M22" s="54">
        <v>38351</v>
      </c>
      <c r="N22" s="54">
        <v>6405</v>
      </c>
      <c r="O22" s="56">
        <f>N22*O5</f>
        <v>18062.1</v>
      </c>
      <c r="P22" s="57">
        <f t="shared" si="1"/>
        <v>6405</v>
      </c>
      <c r="Q22" s="58">
        <f t="shared" si="2"/>
        <v>0</v>
      </c>
    </row>
    <row r="23" spans="2:17" ht="12.75">
      <c r="B23" s="59" t="s">
        <v>38</v>
      </c>
      <c r="C23" s="51">
        <v>1428</v>
      </c>
      <c r="D23" s="52">
        <v>12844</v>
      </c>
      <c r="E23" s="53">
        <v>663819</v>
      </c>
      <c r="F23" s="54">
        <v>0</v>
      </c>
      <c r="G23" s="53">
        <v>664982</v>
      </c>
      <c r="H23" s="54">
        <f t="shared" si="0"/>
        <v>11681</v>
      </c>
      <c r="I23" s="55">
        <v>1677</v>
      </c>
      <c r="J23" s="54">
        <v>7223</v>
      </c>
      <c r="K23" s="54">
        <v>753854</v>
      </c>
      <c r="L23" s="54">
        <v>0</v>
      </c>
      <c r="M23" s="54">
        <v>755667</v>
      </c>
      <c r="N23" s="54">
        <v>5410</v>
      </c>
      <c r="O23" s="56">
        <f>N23*O5</f>
        <v>15256.199999999999</v>
      </c>
      <c r="P23" s="57">
        <f t="shared" si="1"/>
        <v>5410</v>
      </c>
      <c r="Q23" s="58">
        <f t="shared" si="2"/>
        <v>0</v>
      </c>
    </row>
    <row r="24" spans="2:17" ht="12.75">
      <c r="B24" s="50" t="s">
        <v>39</v>
      </c>
      <c r="C24" s="51">
        <v>2833</v>
      </c>
      <c r="D24" s="52">
        <v>12404</v>
      </c>
      <c r="E24" s="53">
        <v>176375</v>
      </c>
      <c r="F24" s="54">
        <v>20</v>
      </c>
      <c r="G24" s="53">
        <v>172356</v>
      </c>
      <c r="H24" s="54">
        <f t="shared" si="0"/>
        <v>16443</v>
      </c>
      <c r="I24" s="55">
        <v>4605</v>
      </c>
      <c r="J24" s="54">
        <v>38202</v>
      </c>
      <c r="K24" s="54">
        <v>167499</v>
      </c>
      <c r="L24" s="54">
        <v>1</v>
      </c>
      <c r="M24" s="54">
        <v>170783</v>
      </c>
      <c r="N24" s="54">
        <v>34919</v>
      </c>
      <c r="O24" s="56">
        <f>N24*O5</f>
        <v>98471.57999999999</v>
      </c>
      <c r="P24" s="57">
        <f t="shared" si="1"/>
        <v>34919</v>
      </c>
      <c r="Q24" s="58">
        <f t="shared" si="2"/>
        <v>0</v>
      </c>
    </row>
    <row r="25" spans="2:17" ht="12.75">
      <c r="B25" s="50" t="s">
        <v>40</v>
      </c>
      <c r="C25" s="51">
        <v>1887</v>
      </c>
      <c r="D25" s="52">
        <v>22399</v>
      </c>
      <c r="E25" s="53">
        <v>363816</v>
      </c>
      <c r="F25" s="54">
        <v>21</v>
      </c>
      <c r="G25" s="53">
        <v>370600</v>
      </c>
      <c r="H25" s="54">
        <f t="shared" si="0"/>
        <v>15636</v>
      </c>
      <c r="I25" s="55">
        <v>1862</v>
      </c>
      <c r="J25" s="54">
        <v>12462</v>
      </c>
      <c r="K25" s="54">
        <v>372077</v>
      </c>
      <c r="L25" s="54">
        <v>55</v>
      </c>
      <c r="M25" s="54">
        <v>378954</v>
      </c>
      <c r="N25" s="54">
        <v>5640</v>
      </c>
      <c r="O25" s="56">
        <f>N25*O5</f>
        <v>15904.8</v>
      </c>
      <c r="P25" s="57">
        <f t="shared" si="1"/>
        <v>5640</v>
      </c>
      <c r="Q25" s="58">
        <f t="shared" si="2"/>
        <v>0</v>
      </c>
    </row>
    <row r="26" spans="2:17" ht="12.75">
      <c r="B26" s="59" t="s">
        <v>41</v>
      </c>
      <c r="C26" s="51">
        <v>0</v>
      </c>
      <c r="D26" s="52">
        <v>0</v>
      </c>
      <c r="E26" s="53">
        <v>0</v>
      </c>
      <c r="F26" s="54">
        <v>0</v>
      </c>
      <c r="G26" s="53"/>
      <c r="H26" s="54">
        <f t="shared" si="0"/>
        <v>0</v>
      </c>
      <c r="I26" s="55">
        <v>1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6">
        <f>N26*O5</f>
        <v>0</v>
      </c>
      <c r="P26" s="57">
        <f t="shared" si="1"/>
        <v>0</v>
      </c>
      <c r="Q26" s="58">
        <f t="shared" si="2"/>
        <v>0</v>
      </c>
    </row>
    <row r="27" spans="2:17" ht="12.75">
      <c r="B27" s="59" t="s">
        <v>42</v>
      </c>
      <c r="C27" s="51">
        <v>426</v>
      </c>
      <c r="D27" s="52">
        <v>38</v>
      </c>
      <c r="E27" s="53">
        <v>4949</v>
      </c>
      <c r="F27" s="54">
        <v>0</v>
      </c>
      <c r="G27" s="53">
        <v>4950</v>
      </c>
      <c r="H27" s="54">
        <f t="shared" si="0"/>
        <v>37</v>
      </c>
      <c r="I27" s="55">
        <v>75</v>
      </c>
      <c r="J27" s="54">
        <v>1</v>
      </c>
      <c r="K27" s="54">
        <v>278</v>
      </c>
      <c r="L27" s="54">
        <v>0</v>
      </c>
      <c r="M27" s="54">
        <v>278</v>
      </c>
      <c r="N27" s="54">
        <v>1</v>
      </c>
      <c r="O27" s="56">
        <f>N27*O5</f>
        <v>2.82</v>
      </c>
      <c r="P27" s="57">
        <f t="shared" si="1"/>
        <v>1</v>
      </c>
      <c r="Q27" s="58">
        <f t="shared" si="2"/>
        <v>0</v>
      </c>
    </row>
    <row r="28" spans="2:17" ht="12.75">
      <c r="B28" s="50" t="s">
        <v>43</v>
      </c>
      <c r="C28" s="51">
        <v>428</v>
      </c>
      <c r="D28" s="52">
        <v>332</v>
      </c>
      <c r="E28" s="53">
        <v>2915</v>
      </c>
      <c r="F28" s="54">
        <v>0</v>
      </c>
      <c r="G28" s="53">
        <v>2881</v>
      </c>
      <c r="H28" s="54">
        <f t="shared" si="0"/>
        <v>366</v>
      </c>
      <c r="I28" s="55">
        <v>509</v>
      </c>
      <c r="J28" s="54">
        <v>340</v>
      </c>
      <c r="K28" s="54">
        <v>1913</v>
      </c>
      <c r="L28" s="54">
        <v>0</v>
      </c>
      <c r="M28" s="54">
        <v>1894</v>
      </c>
      <c r="N28" s="54">
        <v>359</v>
      </c>
      <c r="O28" s="56">
        <f>N28*O5</f>
        <v>1012.38</v>
      </c>
      <c r="P28" s="57">
        <f t="shared" si="1"/>
        <v>359</v>
      </c>
      <c r="Q28" s="58">
        <f t="shared" si="2"/>
        <v>0</v>
      </c>
    </row>
    <row r="29" spans="2:17" ht="12.75">
      <c r="B29" s="60" t="s">
        <v>44</v>
      </c>
      <c r="C29" s="51">
        <v>0</v>
      </c>
      <c r="D29" s="52">
        <v>0</v>
      </c>
      <c r="E29" s="53">
        <v>0</v>
      </c>
      <c r="F29" s="54">
        <v>0</v>
      </c>
      <c r="G29" s="53">
        <v>0</v>
      </c>
      <c r="H29" s="54">
        <f t="shared" si="0"/>
        <v>0</v>
      </c>
      <c r="I29" s="55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6">
        <f>N29*O5</f>
        <v>0</v>
      </c>
      <c r="P29" s="57">
        <f t="shared" si="1"/>
        <v>0</v>
      </c>
      <c r="Q29" s="58">
        <f t="shared" si="2"/>
        <v>0</v>
      </c>
    </row>
    <row r="30" spans="2:17" ht="12.75">
      <c r="B30" s="61" t="s">
        <v>45</v>
      </c>
      <c r="C30" s="51">
        <v>0</v>
      </c>
      <c r="D30" s="52">
        <v>0</v>
      </c>
      <c r="E30" s="53">
        <v>0</v>
      </c>
      <c r="F30" s="54">
        <v>0</v>
      </c>
      <c r="G30" s="53">
        <v>0</v>
      </c>
      <c r="H30" s="54">
        <f t="shared" si="0"/>
        <v>0</v>
      </c>
      <c r="I30" s="55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6">
        <f>N30*O5</f>
        <v>0</v>
      </c>
      <c r="P30" s="57">
        <f t="shared" si="1"/>
        <v>0</v>
      </c>
      <c r="Q30" s="58">
        <f t="shared" si="2"/>
        <v>0</v>
      </c>
    </row>
    <row r="31" spans="2:17" ht="12.75">
      <c r="B31" s="62" t="s">
        <v>46</v>
      </c>
      <c r="C31" s="51">
        <v>2102</v>
      </c>
      <c r="D31" s="52">
        <v>44104</v>
      </c>
      <c r="E31" s="53">
        <v>1142102</v>
      </c>
      <c r="F31" s="54">
        <v>0</v>
      </c>
      <c r="G31" s="53">
        <v>1121687</v>
      </c>
      <c r="H31" s="54">
        <f t="shared" si="0"/>
        <v>64519</v>
      </c>
      <c r="I31" s="55">
        <v>1475</v>
      </c>
      <c r="J31" s="54">
        <v>59078</v>
      </c>
      <c r="K31" s="54">
        <v>695452</v>
      </c>
      <c r="L31" s="54">
        <v>0</v>
      </c>
      <c r="M31" s="54">
        <v>706617</v>
      </c>
      <c r="N31" s="54">
        <v>47913</v>
      </c>
      <c r="O31" s="56">
        <f>N31*O5</f>
        <v>135114.66</v>
      </c>
      <c r="P31" s="57">
        <f t="shared" si="1"/>
        <v>47913</v>
      </c>
      <c r="Q31" s="58">
        <f t="shared" si="2"/>
        <v>0</v>
      </c>
    </row>
    <row r="32" spans="2:17" ht="12.75">
      <c r="B32" s="50" t="s">
        <v>47</v>
      </c>
      <c r="C32" s="51">
        <v>97</v>
      </c>
      <c r="D32" s="52">
        <v>3073</v>
      </c>
      <c r="E32" s="53">
        <v>72228</v>
      </c>
      <c r="F32" s="54">
        <v>0</v>
      </c>
      <c r="G32" s="53">
        <v>70625</v>
      </c>
      <c r="H32" s="54">
        <f t="shared" si="0"/>
        <v>4676</v>
      </c>
      <c r="I32" s="55">
        <v>171</v>
      </c>
      <c r="J32" s="54">
        <v>1897</v>
      </c>
      <c r="K32" s="54">
        <v>37240</v>
      </c>
      <c r="L32" s="54">
        <v>0</v>
      </c>
      <c r="M32" s="54">
        <v>33986</v>
      </c>
      <c r="N32" s="54">
        <v>5151</v>
      </c>
      <c r="O32" s="56">
        <f>N32*O5</f>
        <v>14525.82</v>
      </c>
      <c r="P32" s="57">
        <f t="shared" si="1"/>
        <v>5151</v>
      </c>
      <c r="Q32" s="58">
        <f t="shared" si="2"/>
        <v>0</v>
      </c>
    </row>
    <row r="33" spans="2:17" ht="12.75">
      <c r="B33" s="62" t="s">
        <v>48</v>
      </c>
      <c r="C33" s="51">
        <v>2765</v>
      </c>
      <c r="D33" s="52">
        <v>16264</v>
      </c>
      <c r="E33" s="53">
        <v>365878</v>
      </c>
      <c r="F33" s="54">
        <v>93</v>
      </c>
      <c r="G33" s="53">
        <v>364253</v>
      </c>
      <c r="H33" s="54">
        <f t="shared" si="0"/>
        <v>17982</v>
      </c>
      <c r="I33" s="55">
        <v>2812</v>
      </c>
      <c r="J33" s="54">
        <v>16562</v>
      </c>
      <c r="K33" s="54">
        <v>324052</v>
      </c>
      <c r="L33" s="54">
        <v>26</v>
      </c>
      <c r="M33" s="54">
        <v>325076</v>
      </c>
      <c r="N33" s="54">
        <v>15564</v>
      </c>
      <c r="O33" s="56">
        <f>N33*O5</f>
        <v>43890.479999999996</v>
      </c>
      <c r="P33" s="57">
        <f t="shared" si="1"/>
        <v>15564</v>
      </c>
      <c r="Q33" s="58">
        <f t="shared" si="2"/>
        <v>0</v>
      </c>
    </row>
    <row r="34" spans="2:17" ht="12.75">
      <c r="B34" s="62" t="s">
        <v>49</v>
      </c>
      <c r="C34" s="51">
        <v>9544</v>
      </c>
      <c r="D34" s="52">
        <v>74693</v>
      </c>
      <c r="E34" s="53">
        <v>1417381</v>
      </c>
      <c r="F34" s="54">
        <v>118</v>
      </c>
      <c r="G34" s="53">
        <v>1425244</v>
      </c>
      <c r="H34" s="54">
        <f t="shared" si="0"/>
        <v>66948</v>
      </c>
      <c r="I34" s="55">
        <v>12712</v>
      </c>
      <c r="J34" s="54">
        <v>54142</v>
      </c>
      <c r="K34" s="54">
        <v>572658</v>
      </c>
      <c r="L34" s="54">
        <v>26</v>
      </c>
      <c r="M34" s="54">
        <v>577930</v>
      </c>
      <c r="N34" s="54">
        <v>48896</v>
      </c>
      <c r="O34" s="56">
        <f>N34*O5</f>
        <v>137886.72</v>
      </c>
      <c r="P34" s="57">
        <f t="shared" si="1"/>
        <v>48896</v>
      </c>
      <c r="Q34" s="58">
        <f t="shared" si="2"/>
        <v>0</v>
      </c>
    </row>
    <row r="35" spans="2:17" ht="12.75">
      <c r="B35" s="62" t="s">
        <v>50</v>
      </c>
      <c r="C35" s="51">
        <v>1687</v>
      </c>
      <c r="D35" s="52">
        <v>18922</v>
      </c>
      <c r="E35" s="53">
        <v>317499</v>
      </c>
      <c r="F35" s="54">
        <v>30</v>
      </c>
      <c r="G35" s="53">
        <v>316539</v>
      </c>
      <c r="H35" s="54">
        <f t="shared" si="0"/>
        <v>19912</v>
      </c>
      <c r="I35" s="55">
        <v>2315</v>
      </c>
      <c r="J35" s="54">
        <v>13917</v>
      </c>
      <c r="K35" s="54">
        <v>402822</v>
      </c>
      <c r="L35" s="54">
        <v>21</v>
      </c>
      <c r="M35" s="54">
        <v>403751</v>
      </c>
      <c r="N35" s="54">
        <v>13009</v>
      </c>
      <c r="O35" s="56">
        <f>N35*O5</f>
        <v>36685.38</v>
      </c>
      <c r="P35" s="57">
        <f t="shared" si="1"/>
        <v>13009</v>
      </c>
      <c r="Q35" s="58">
        <f t="shared" si="2"/>
        <v>0</v>
      </c>
    </row>
    <row r="36" spans="2:17" ht="12.75">
      <c r="B36" s="62" t="s">
        <v>51</v>
      </c>
      <c r="C36" s="51">
        <v>2617</v>
      </c>
      <c r="D36" s="52">
        <v>17087</v>
      </c>
      <c r="E36" s="53">
        <v>366848</v>
      </c>
      <c r="F36" s="54">
        <v>8</v>
      </c>
      <c r="G36" s="53">
        <v>365015</v>
      </c>
      <c r="H36" s="54">
        <f t="shared" si="0"/>
        <v>18928</v>
      </c>
      <c r="I36" s="55">
        <v>3266</v>
      </c>
      <c r="J36" s="54">
        <v>25376</v>
      </c>
      <c r="K36" s="54">
        <v>419377</v>
      </c>
      <c r="L36" s="54">
        <v>20</v>
      </c>
      <c r="M36" s="54">
        <v>427433</v>
      </c>
      <c r="N36" s="54">
        <v>17340</v>
      </c>
      <c r="O36" s="56">
        <f>N36*O5</f>
        <v>48898.799999999996</v>
      </c>
      <c r="P36" s="57">
        <f t="shared" si="1"/>
        <v>17340</v>
      </c>
      <c r="Q36" s="58">
        <f t="shared" si="2"/>
        <v>0</v>
      </c>
    </row>
    <row r="37" spans="2:17" ht="15">
      <c r="B37" s="63"/>
      <c r="D37" s="64"/>
      <c r="E37" s="64"/>
      <c r="F37" s="65"/>
      <c r="G37" s="64"/>
      <c r="H37" s="66"/>
      <c r="I37" s="67"/>
      <c r="J37" s="65"/>
      <c r="K37" s="65"/>
      <c r="L37" s="65"/>
      <c r="M37" s="65"/>
      <c r="N37" s="66"/>
      <c r="O37" s="56">
        <f>N38*O5</f>
        <v>3827160.1799999997</v>
      </c>
      <c r="P37" s="68">
        <f t="shared" si="1"/>
        <v>0</v>
      </c>
      <c r="Q37" s="69">
        <f t="shared" si="2"/>
        <v>0</v>
      </c>
    </row>
    <row r="38" spans="2:17" ht="16.5" thickBot="1">
      <c r="B38" s="70" t="s">
        <v>52</v>
      </c>
      <c r="C38" s="71">
        <f>SUM(C12:C36)</f>
        <v>412287</v>
      </c>
      <c r="D38" s="71">
        <f>SUM(D12:D36)</f>
        <v>2877211</v>
      </c>
      <c r="E38" s="71">
        <f>SUM(E12:E36)</f>
        <v>26330633</v>
      </c>
      <c r="F38" s="71">
        <f>SUM(F12:F36)</f>
        <v>5929</v>
      </c>
      <c r="G38" s="71">
        <f>SUM(G12:G36)</f>
        <v>26347042</v>
      </c>
      <c r="H38" s="72">
        <f>D38+E38+F38-G38</f>
        <v>2866731</v>
      </c>
      <c r="I38" s="73">
        <f>SUM(I12:I36)</f>
        <v>240149</v>
      </c>
      <c r="J38" s="73">
        <f>SUM(J12:J36)</f>
        <v>1474995</v>
      </c>
      <c r="K38" s="73">
        <f>SUM(K12:K36)</f>
        <v>15639277</v>
      </c>
      <c r="L38" s="73">
        <f>SUM(L12:L36)</f>
        <v>2514</v>
      </c>
      <c r="M38" s="73">
        <f>SUM(M12:M36)</f>
        <v>15759637</v>
      </c>
      <c r="N38" s="74">
        <f>J38+K38+L38-M38</f>
        <v>1357149</v>
      </c>
      <c r="O38" s="75">
        <f>SUM(O12:O36)</f>
        <v>3827160.1799999997</v>
      </c>
      <c r="P38" s="68">
        <f t="shared" si="1"/>
        <v>1357149</v>
      </c>
      <c r="Q38" s="69">
        <f t="shared" si="2"/>
        <v>0</v>
      </c>
    </row>
    <row r="39" spans="2:16" ht="16.5" thickBot="1" thickTop="1">
      <c r="B39" s="76"/>
      <c r="C39" s="77"/>
      <c r="D39" s="78"/>
      <c r="E39" s="78"/>
      <c r="F39" s="78"/>
      <c r="G39" s="78"/>
      <c r="H39" s="79"/>
      <c r="I39" s="80"/>
      <c r="J39" s="78"/>
      <c r="K39" s="78"/>
      <c r="L39" s="78"/>
      <c r="M39" s="78"/>
      <c r="N39" s="79"/>
      <c r="O39" s="81"/>
      <c r="P39" s="82"/>
    </row>
    <row r="40" spans="2:15" ht="15">
      <c r="B40" s="83" t="s">
        <v>53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ht="12.75">
      <c r="B41" t="s">
        <v>54</v>
      </c>
    </row>
    <row r="43" spans="2:17" ht="12.75">
      <c r="B43" s="62"/>
      <c r="C43" s="51"/>
      <c r="D43" s="52"/>
      <c r="E43" s="53"/>
      <c r="F43" s="54"/>
      <c r="G43" s="53"/>
      <c r="H43" s="54"/>
      <c r="I43" s="55"/>
      <c r="J43" s="54"/>
      <c r="K43" s="54"/>
      <c r="L43" s="54"/>
      <c r="M43" s="54"/>
      <c r="N43" s="54"/>
      <c r="O43" s="56"/>
      <c r="P43" s="57"/>
      <c r="Q43" s="58"/>
    </row>
    <row r="44" spans="2:15" ht="14.25">
      <c r="B44" s="85"/>
      <c r="C44" s="86"/>
      <c r="D44" s="86"/>
      <c r="E44" s="86"/>
      <c r="F44" s="86"/>
      <c r="G44" s="86"/>
      <c r="H44" s="86"/>
      <c r="I44" s="86"/>
      <c r="J44" s="87"/>
      <c r="K44" s="87"/>
      <c r="L44" s="87"/>
      <c r="M44" s="87"/>
      <c r="N44" s="87"/>
      <c r="O44" s="88"/>
    </row>
    <row r="45" spans="2:15" ht="14.25">
      <c r="B45" s="85"/>
      <c r="C45" s="86"/>
      <c r="D45" s="86"/>
      <c r="E45" s="86"/>
      <c r="F45" s="86"/>
      <c r="G45" s="86"/>
      <c r="H45" s="66"/>
      <c r="I45" s="86"/>
      <c r="J45" s="86"/>
      <c r="K45" s="86"/>
      <c r="L45" s="86"/>
      <c r="M45" s="86"/>
      <c r="N45" s="66"/>
      <c r="O45" s="88"/>
    </row>
    <row r="46" ht="12.75">
      <c r="M46" t="s">
        <v>55</v>
      </c>
    </row>
    <row r="47" spans="10:15" ht="12.75">
      <c r="J47" t="s">
        <v>55</v>
      </c>
      <c r="K47" t="s">
        <v>55</v>
      </c>
      <c r="M47" s="69">
        <f>+M45+N47</f>
        <v>0</v>
      </c>
      <c r="N47" s="69">
        <f>+N45-N44</f>
        <v>0</v>
      </c>
      <c r="O47" s="69">
        <f>+O45-O44</f>
        <v>0</v>
      </c>
    </row>
    <row r="48" ht="12.75">
      <c r="J48" s="69" t="s">
        <v>55</v>
      </c>
    </row>
    <row r="49" ht="12.75">
      <c r="N49" t="s">
        <v>55</v>
      </c>
    </row>
    <row r="185" spans="1:2" ht="15">
      <c r="A185" s="89"/>
      <c r="B185" s="89"/>
    </row>
    <row r="190" spans="8:9" ht="21">
      <c r="H190" s="90"/>
      <c r="I190" s="90"/>
    </row>
    <row r="191" spans="7:10" ht="19.5">
      <c r="G191" s="91"/>
      <c r="H191" s="91"/>
      <c r="I191" s="91"/>
      <c r="J191" s="91"/>
    </row>
    <row r="197" spans="8:10" ht="16.5">
      <c r="H197" s="92"/>
      <c r="I197" s="92"/>
      <c r="J197" s="92"/>
    </row>
    <row r="198" spans="3:15" ht="12.75"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3:15" ht="12.75"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3:15" ht="12.75"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3" spans="3:15" ht="12.75"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5" spans="8:9" ht="16.5">
      <c r="H205" s="92"/>
      <c r="I205" s="92"/>
    </row>
    <row r="206" spans="3:15" ht="12.75"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3:15" ht="12.75"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3:15" ht="12.75"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3:15" ht="12.75"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3:15" ht="12.75"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3:15" ht="12.75"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3" spans="3:15" ht="12.75"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5" spans="3:15" ht="12.75"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3:15" ht="12.75"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3:15" ht="12.75"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3:15" ht="12.75"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3:15" ht="12.75"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3:15" ht="12.75"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2" spans="8:10" ht="16.5">
      <c r="H222" s="92"/>
      <c r="I222" s="92"/>
      <c r="J222" s="92"/>
    </row>
    <row r="223" spans="8:10" ht="16.5">
      <c r="H223" s="92"/>
      <c r="I223" s="92"/>
      <c r="J223" s="92"/>
    </row>
    <row r="224" spans="3:15" ht="12.75"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6" spans="3:15" ht="12.75"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3:15" ht="12.75"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3:15" ht="12.75"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</sheetData>
  <printOptions horizontalCentered="1" verticalCentered="1"/>
  <pageMargins left="0.5905511811023623" right="0.5905511811023623" top="0.9448818897637796" bottom="0.1968503937007874" header="0.5118110236220472" footer="0.5118110236220472"/>
  <pageSetup horizontalDpi="240" verticalDpi="24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workbookViewId="0" topLeftCell="A1">
      <selection activeCell="A1" sqref="A1"/>
    </sheetView>
  </sheetViews>
  <sheetFormatPr defaultColWidth="11.421875" defaultRowHeight="12.75"/>
  <cols>
    <col min="1" max="1" width="0.2890625" style="0" customWidth="1"/>
    <col min="2" max="2" width="14.7109375" style="0" customWidth="1"/>
    <col min="3" max="3" width="8.28125" style="0" customWidth="1"/>
    <col min="4" max="4" width="10.8515625" style="0" customWidth="1"/>
    <col min="5" max="5" width="10.57421875" style="0" customWidth="1"/>
    <col min="6" max="6" width="9.421875" style="0" customWidth="1"/>
    <col min="7" max="7" width="9.7109375" style="0" customWidth="1"/>
    <col min="8" max="8" width="12.7109375" style="0" customWidth="1"/>
    <col min="9" max="9" width="9.8515625" style="0" customWidth="1"/>
    <col min="10" max="10" width="9.28125" style="0" customWidth="1"/>
    <col min="11" max="11" width="10.00390625" style="0" customWidth="1"/>
    <col min="12" max="12" width="9.421875" style="0" customWidth="1"/>
    <col min="13" max="13" width="10.421875" style="0" customWidth="1"/>
    <col min="14" max="14" width="9.28125" style="0" customWidth="1"/>
    <col min="15" max="15" width="12.421875" style="0" customWidth="1"/>
    <col min="16" max="16" width="11.28125" style="0" hidden="1" customWidth="1"/>
    <col min="17" max="17" width="8.57421875" style="0" hidden="1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2:15" ht="12.7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12.75">
      <c r="B3" s="5" t="s">
        <v>56</v>
      </c>
      <c r="C3" s="6"/>
      <c r="D3" s="7"/>
      <c r="E3" s="8"/>
      <c r="F3" s="8"/>
      <c r="G3" s="8"/>
      <c r="H3" s="8"/>
      <c r="I3" s="8"/>
      <c r="J3" s="8"/>
      <c r="K3" s="8"/>
      <c r="L3" s="9"/>
      <c r="M3" s="10"/>
      <c r="N3" s="10"/>
      <c r="O3" s="10"/>
      <c r="P3" s="94"/>
    </row>
    <row r="4" spans="2:15" ht="18.75" customHeight="1">
      <c r="B4" s="4" t="str">
        <f>Vist!B4</f>
        <v>AL 30 DE ABRIL DE 1998</v>
      </c>
      <c r="C4" s="4"/>
      <c r="D4" s="4"/>
      <c r="E4" s="4"/>
      <c r="F4" s="12"/>
      <c r="G4" s="13"/>
      <c r="H4" s="13"/>
      <c r="I4" s="13"/>
      <c r="J4" s="4"/>
      <c r="K4" s="4"/>
      <c r="L4" s="4"/>
      <c r="M4" s="4"/>
      <c r="N4" s="4"/>
      <c r="O4" s="4"/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 t="s">
        <v>4</v>
      </c>
      <c r="O5" s="15">
        <f>Vist!O5</f>
        <v>2.82</v>
      </c>
    </row>
    <row r="6" spans="1:16" ht="15">
      <c r="A6" s="16"/>
      <c r="B6" s="17"/>
      <c r="C6" s="18" t="s">
        <v>5</v>
      </c>
      <c r="D6" s="19"/>
      <c r="E6" s="20"/>
      <c r="F6" s="20"/>
      <c r="G6" s="20"/>
      <c r="H6" s="20"/>
      <c r="I6" s="21" t="s">
        <v>6</v>
      </c>
      <c r="J6" s="20"/>
      <c r="K6" s="19"/>
      <c r="L6" s="20"/>
      <c r="M6" s="20"/>
      <c r="N6" s="20"/>
      <c r="O6" s="22"/>
      <c r="P6" s="82"/>
    </row>
    <row r="7" spans="1:16" ht="15">
      <c r="A7" s="16"/>
      <c r="B7" s="24"/>
      <c r="C7" s="25" t="s">
        <v>7</v>
      </c>
      <c r="D7" s="26"/>
      <c r="E7" s="27"/>
      <c r="F7" s="27"/>
      <c r="G7" s="27"/>
      <c r="H7" s="27"/>
      <c r="I7" s="28" t="s">
        <v>8</v>
      </c>
      <c r="J7" s="27"/>
      <c r="K7" s="26"/>
      <c r="L7" s="27"/>
      <c r="M7" s="27"/>
      <c r="N7" s="27"/>
      <c r="O7" s="95" t="s">
        <v>9</v>
      </c>
      <c r="P7" s="82"/>
    </row>
    <row r="8" spans="1:16" ht="15">
      <c r="A8" s="16"/>
      <c r="B8" s="30" t="s">
        <v>10</v>
      </c>
      <c r="C8" s="31"/>
      <c r="D8" s="31"/>
      <c r="E8" s="32" t="s">
        <v>11</v>
      </c>
      <c r="F8" s="33"/>
      <c r="G8" s="31"/>
      <c r="H8" s="31"/>
      <c r="I8" s="34"/>
      <c r="J8" s="31"/>
      <c r="K8" s="32" t="s">
        <v>12</v>
      </c>
      <c r="L8" s="33"/>
      <c r="M8" s="31"/>
      <c r="N8" s="31"/>
      <c r="O8" s="95" t="s">
        <v>13</v>
      </c>
      <c r="P8" s="82"/>
    </row>
    <row r="9" spans="1:16" ht="15">
      <c r="A9" s="16"/>
      <c r="B9" s="35"/>
      <c r="C9" s="36" t="s">
        <v>14</v>
      </c>
      <c r="D9" s="37" t="s">
        <v>15</v>
      </c>
      <c r="E9" s="31"/>
      <c r="F9" s="38" t="s">
        <v>16</v>
      </c>
      <c r="G9" s="37" t="s">
        <v>17</v>
      </c>
      <c r="H9" s="37" t="s">
        <v>15</v>
      </c>
      <c r="I9" s="39" t="s">
        <v>14</v>
      </c>
      <c r="J9" s="37" t="s">
        <v>15</v>
      </c>
      <c r="K9" s="31"/>
      <c r="L9" s="38" t="s">
        <v>16</v>
      </c>
      <c r="M9" s="37" t="s">
        <v>18</v>
      </c>
      <c r="N9" s="37" t="s">
        <v>15</v>
      </c>
      <c r="O9" s="95" t="s">
        <v>19</v>
      </c>
      <c r="P9" s="82"/>
    </row>
    <row r="10" spans="1:16" ht="15.75" thickBot="1">
      <c r="A10" s="16"/>
      <c r="B10" s="40"/>
      <c r="C10" s="41" t="s">
        <v>20</v>
      </c>
      <c r="D10" s="41" t="s">
        <v>21</v>
      </c>
      <c r="E10" s="41" t="s">
        <v>22</v>
      </c>
      <c r="F10" s="41" t="s">
        <v>23</v>
      </c>
      <c r="G10" s="41" t="s">
        <v>24</v>
      </c>
      <c r="H10" s="41" t="s">
        <v>25</v>
      </c>
      <c r="I10" s="42" t="s">
        <v>20</v>
      </c>
      <c r="J10" s="41" t="s">
        <v>21</v>
      </c>
      <c r="K10" s="41" t="s">
        <v>22</v>
      </c>
      <c r="L10" s="41" t="s">
        <v>23</v>
      </c>
      <c r="M10" s="41" t="s">
        <v>24</v>
      </c>
      <c r="N10" s="41" t="s">
        <v>25</v>
      </c>
      <c r="O10" s="96" t="s">
        <v>26</v>
      </c>
      <c r="P10" s="82"/>
    </row>
    <row r="11" spans="2:16" ht="15">
      <c r="B11" s="44"/>
      <c r="C11" s="45"/>
      <c r="D11" s="46"/>
      <c r="E11" s="46"/>
      <c r="F11" s="47"/>
      <c r="G11" s="47"/>
      <c r="H11" s="46"/>
      <c r="I11" s="48"/>
      <c r="J11" s="47"/>
      <c r="K11" s="47"/>
      <c r="L11" s="47"/>
      <c r="M11" s="47"/>
      <c r="N11" s="47"/>
      <c r="O11" s="49"/>
      <c r="P11" s="82"/>
    </row>
    <row r="12" spans="2:17" ht="15">
      <c r="B12" s="50" t="s">
        <v>27</v>
      </c>
      <c r="C12" s="51">
        <v>578153</v>
      </c>
      <c r="D12" s="52">
        <v>665769</v>
      </c>
      <c r="E12" s="53">
        <v>1610854</v>
      </c>
      <c r="F12" s="54">
        <v>5131</v>
      </c>
      <c r="G12" s="53">
        <v>1562453</v>
      </c>
      <c r="H12" s="54">
        <f aca="true" t="shared" si="0" ref="H12:H36">SUM(D12+E12+F12-G12)</f>
        <v>719301</v>
      </c>
      <c r="I12" s="55">
        <v>255369</v>
      </c>
      <c r="J12" s="54">
        <v>319842</v>
      </c>
      <c r="K12" s="54">
        <v>314407</v>
      </c>
      <c r="L12" s="54">
        <v>875</v>
      </c>
      <c r="M12" s="54">
        <v>340748</v>
      </c>
      <c r="N12" s="54">
        <v>294376</v>
      </c>
      <c r="O12" s="56">
        <f aca="true" t="shared" si="1" ref="O12:O36">ROUND(N12*$O$5,0)</f>
        <v>830140</v>
      </c>
      <c r="P12" s="82">
        <f aca="true" t="shared" si="2" ref="P12:P36">J12+K12+L12-M12</f>
        <v>294376</v>
      </c>
      <c r="Q12" s="69">
        <f aca="true" t="shared" si="3" ref="Q12:Q36">N12-P12</f>
        <v>0</v>
      </c>
    </row>
    <row r="13" spans="2:17" ht="15">
      <c r="B13" s="50" t="s">
        <v>28</v>
      </c>
      <c r="C13" s="51">
        <v>132503</v>
      </c>
      <c r="D13" s="52">
        <v>533327</v>
      </c>
      <c r="E13" s="53">
        <v>509537</v>
      </c>
      <c r="F13" s="54">
        <v>3070</v>
      </c>
      <c r="G13" s="53">
        <v>604238</v>
      </c>
      <c r="H13" s="54">
        <f t="shared" si="0"/>
        <v>441696</v>
      </c>
      <c r="I13" s="55">
        <v>79896</v>
      </c>
      <c r="J13" s="54">
        <v>247749</v>
      </c>
      <c r="K13" s="54">
        <v>26664</v>
      </c>
      <c r="L13" s="54">
        <v>316</v>
      </c>
      <c r="M13" s="54">
        <v>39541</v>
      </c>
      <c r="N13" s="54">
        <v>235188</v>
      </c>
      <c r="O13" s="56">
        <f t="shared" si="1"/>
        <v>663230</v>
      </c>
      <c r="P13" s="82">
        <f t="shared" si="2"/>
        <v>235188</v>
      </c>
      <c r="Q13" s="69">
        <f t="shared" si="3"/>
        <v>0</v>
      </c>
    </row>
    <row r="14" spans="2:17" ht="15">
      <c r="B14" s="50" t="s">
        <v>29</v>
      </c>
      <c r="C14" s="51">
        <v>672140</v>
      </c>
      <c r="D14" s="52">
        <v>988180</v>
      </c>
      <c r="E14" s="53">
        <v>1816782</v>
      </c>
      <c r="F14" s="54">
        <v>7117</v>
      </c>
      <c r="G14" s="53">
        <v>1769501</v>
      </c>
      <c r="H14" s="54">
        <f t="shared" si="0"/>
        <v>1042578</v>
      </c>
      <c r="I14" s="55">
        <v>548809</v>
      </c>
      <c r="J14" s="54">
        <v>1276255</v>
      </c>
      <c r="K14" s="54">
        <v>774660</v>
      </c>
      <c r="L14" s="54">
        <v>3985</v>
      </c>
      <c r="M14" s="54">
        <v>789515</v>
      </c>
      <c r="N14" s="54">
        <v>1265385</v>
      </c>
      <c r="O14" s="56">
        <f t="shared" si="1"/>
        <v>3568386</v>
      </c>
      <c r="P14" s="82">
        <f t="shared" si="2"/>
        <v>1265385</v>
      </c>
      <c r="Q14" s="69">
        <f t="shared" si="3"/>
        <v>0</v>
      </c>
    </row>
    <row r="15" spans="2:17" ht="15">
      <c r="B15" s="50" t="s">
        <v>30</v>
      </c>
      <c r="C15" s="51">
        <v>283154</v>
      </c>
      <c r="D15" s="52">
        <v>539211</v>
      </c>
      <c r="E15" s="53">
        <v>585235</v>
      </c>
      <c r="F15" s="54">
        <v>4219</v>
      </c>
      <c r="G15" s="53">
        <v>647820</v>
      </c>
      <c r="H15" s="54">
        <f t="shared" si="0"/>
        <v>480845</v>
      </c>
      <c r="I15" s="55">
        <v>187643</v>
      </c>
      <c r="J15" s="54">
        <v>535455</v>
      </c>
      <c r="K15" s="54">
        <v>257719</v>
      </c>
      <c r="L15" s="54">
        <v>2026</v>
      </c>
      <c r="M15" s="54">
        <v>258245</v>
      </c>
      <c r="N15" s="54">
        <v>536955</v>
      </c>
      <c r="O15" s="56">
        <f t="shared" si="1"/>
        <v>1514213</v>
      </c>
      <c r="P15" s="68">
        <f t="shared" si="2"/>
        <v>536955</v>
      </c>
      <c r="Q15" s="69">
        <f t="shared" si="3"/>
        <v>0</v>
      </c>
    </row>
    <row r="16" spans="2:17" ht="15">
      <c r="B16" s="50" t="s">
        <v>31</v>
      </c>
      <c r="C16" s="51">
        <v>26457</v>
      </c>
      <c r="D16" s="52">
        <v>112573</v>
      </c>
      <c r="E16" s="53">
        <v>70773</v>
      </c>
      <c r="F16" s="54">
        <v>2268</v>
      </c>
      <c r="G16" s="53">
        <v>73156</v>
      </c>
      <c r="H16" s="54">
        <f t="shared" si="0"/>
        <v>112458</v>
      </c>
      <c r="I16" s="55">
        <v>29725</v>
      </c>
      <c r="J16" s="54">
        <v>107619</v>
      </c>
      <c r="K16" s="54">
        <v>64462</v>
      </c>
      <c r="L16" s="54">
        <v>1219</v>
      </c>
      <c r="M16" s="54">
        <v>61361</v>
      </c>
      <c r="N16" s="54">
        <v>111939</v>
      </c>
      <c r="O16" s="56">
        <f t="shared" si="1"/>
        <v>315668</v>
      </c>
      <c r="P16" s="68">
        <f t="shared" si="2"/>
        <v>111939</v>
      </c>
      <c r="Q16" s="69">
        <f t="shared" si="3"/>
        <v>0</v>
      </c>
    </row>
    <row r="17" spans="2:17" ht="15">
      <c r="B17" s="50" t="s">
        <v>57</v>
      </c>
      <c r="C17" s="51">
        <v>22614</v>
      </c>
      <c r="D17" s="52">
        <v>10102</v>
      </c>
      <c r="E17" s="53">
        <v>15725</v>
      </c>
      <c r="F17" s="54">
        <v>0</v>
      </c>
      <c r="G17" s="53">
        <v>15415</v>
      </c>
      <c r="H17" s="54">
        <f t="shared" si="0"/>
        <v>10412</v>
      </c>
      <c r="I17" s="55">
        <v>8583</v>
      </c>
      <c r="J17" s="54">
        <v>6751</v>
      </c>
      <c r="K17" s="54">
        <v>4792</v>
      </c>
      <c r="L17" s="54">
        <v>0</v>
      </c>
      <c r="M17" s="54">
        <v>4344</v>
      </c>
      <c r="N17" s="54">
        <v>7199</v>
      </c>
      <c r="O17" s="56">
        <f t="shared" si="1"/>
        <v>20301</v>
      </c>
      <c r="P17" s="68">
        <f t="shared" si="2"/>
        <v>7199</v>
      </c>
      <c r="Q17" s="69">
        <f t="shared" si="3"/>
        <v>0</v>
      </c>
    </row>
    <row r="18" spans="2:17" ht="15">
      <c r="B18" s="50" t="s">
        <v>33</v>
      </c>
      <c r="C18" s="51">
        <v>118502</v>
      </c>
      <c r="D18" s="52">
        <v>145578</v>
      </c>
      <c r="E18" s="53">
        <v>252047</v>
      </c>
      <c r="F18" s="54">
        <v>112</v>
      </c>
      <c r="G18" s="53">
        <v>265537</v>
      </c>
      <c r="H18" s="54">
        <f t="shared" si="0"/>
        <v>132200</v>
      </c>
      <c r="I18" s="55">
        <v>80001</v>
      </c>
      <c r="J18" s="54">
        <v>114873</v>
      </c>
      <c r="K18" s="54">
        <v>57275</v>
      </c>
      <c r="L18" s="54">
        <v>405</v>
      </c>
      <c r="M18" s="54">
        <v>59435</v>
      </c>
      <c r="N18" s="54">
        <v>113118</v>
      </c>
      <c r="O18" s="56">
        <f t="shared" si="1"/>
        <v>318993</v>
      </c>
      <c r="P18" s="68">
        <f t="shared" si="2"/>
        <v>113118</v>
      </c>
      <c r="Q18" s="69">
        <f t="shared" si="3"/>
        <v>0</v>
      </c>
    </row>
    <row r="19" spans="2:17" ht="15">
      <c r="B19" s="59" t="s">
        <v>34</v>
      </c>
      <c r="C19" s="51">
        <v>18816</v>
      </c>
      <c r="D19" s="52">
        <v>32927</v>
      </c>
      <c r="E19" s="53">
        <v>80928</v>
      </c>
      <c r="F19" s="54">
        <v>266</v>
      </c>
      <c r="G19" s="53">
        <v>86795</v>
      </c>
      <c r="H19" s="54">
        <f t="shared" si="0"/>
        <v>27326</v>
      </c>
      <c r="I19" s="55">
        <v>9288</v>
      </c>
      <c r="J19" s="54">
        <v>29155</v>
      </c>
      <c r="K19" s="54">
        <v>17067</v>
      </c>
      <c r="L19" s="54">
        <v>144</v>
      </c>
      <c r="M19" s="54">
        <v>18755</v>
      </c>
      <c r="N19" s="54">
        <v>27611</v>
      </c>
      <c r="O19" s="56">
        <f t="shared" si="1"/>
        <v>77863</v>
      </c>
      <c r="P19" s="68">
        <f t="shared" si="2"/>
        <v>27611</v>
      </c>
      <c r="Q19" s="69">
        <f t="shared" si="3"/>
        <v>0</v>
      </c>
    </row>
    <row r="20" spans="2:17" ht="15">
      <c r="B20" s="50" t="s">
        <v>35</v>
      </c>
      <c r="C20" s="51">
        <v>71749</v>
      </c>
      <c r="D20" s="52">
        <v>62009</v>
      </c>
      <c r="E20" s="53">
        <v>146398</v>
      </c>
      <c r="F20" s="54">
        <v>538</v>
      </c>
      <c r="G20" s="53">
        <v>140092</v>
      </c>
      <c r="H20" s="54">
        <f t="shared" si="0"/>
        <v>68853</v>
      </c>
      <c r="I20" s="55">
        <v>46057</v>
      </c>
      <c r="J20" s="54">
        <v>62294</v>
      </c>
      <c r="K20" s="54">
        <v>63132</v>
      </c>
      <c r="L20" s="54">
        <v>274</v>
      </c>
      <c r="M20" s="54">
        <v>65205</v>
      </c>
      <c r="N20" s="54">
        <v>60495</v>
      </c>
      <c r="O20" s="56">
        <f t="shared" si="1"/>
        <v>170596</v>
      </c>
      <c r="P20" s="68">
        <f t="shared" si="2"/>
        <v>60495</v>
      </c>
      <c r="Q20" s="69">
        <f t="shared" si="3"/>
        <v>0</v>
      </c>
    </row>
    <row r="21" spans="2:17" ht="15">
      <c r="B21" s="50" t="s">
        <v>36</v>
      </c>
      <c r="C21" s="51">
        <v>11176</v>
      </c>
      <c r="D21" s="52">
        <v>64663</v>
      </c>
      <c r="E21" s="53">
        <v>383283</v>
      </c>
      <c r="F21" s="54">
        <v>576</v>
      </c>
      <c r="G21" s="53">
        <v>388313</v>
      </c>
      <c r="H21" s="54">
        <f t="shared" si="0"/>
        <v>60209</v>
      </c>
      <c r="I21" s="55">
        <v>9360</v>
      </c>
      <c r="J21" s="54">
        <v>35978</v>
      </c>
      <c r="K21" s="54">
        <v>101441</v>
      </c>
      <c r="L21" s="54">
        <v>139</v>
      </c>
      <c r="M21" s="54">
        <v>106058</v>
      </c>
      <c r="N21" s="54">
        <v>31500</v>
      </c>
      <c r="O21" s="56">
        <f t="shared" si="1"/>
        <v>88830</v>
      </c>
      <c r="P21" s="68">
        <f t="shared" si="2"/>
        <v>31500</v>
      </c>
      <c r="Q21" s="69">
        <f t="shared" si="3"/>
        <v>0</v>
      </c>
    </row>
    <row r="22" spans="2:17" ht="15">
      <c r="B22" s="59" t="s">
        <v>37</v>
      </c>
      <c r="C22" s="51">
        <v>22831</v>
      </c>
      <c r="D22" s="52">
        <v>42574</v>
      </c>
      <c r="E22" s="53">
        <v>41770</v>
      </c>
      <c r="F22" s="54">
        <v>339</v>
      </c>
      <c r="G22" s="53">
        <v>46087</v>
      </c>
      <c r="H22" s="54">
        <f t="shared" si="0"/>
        <v>38596</v>
      </c>
      <c r="I22" s="55">
        <v>7211</v>
      </c>
      <c r="J22" s="54">
        <v>16271</v>
      </c>
      <c r="K22" s="54">
        <v>12586</v>
      </c>
      <c r="L22" s="54">
        <v>78</v>
      </c>
      <c r="M22" s="54">
        <v>10257</v>
      </c>
      <c r="N22" s="54">
        <v>18678</v>
      </c>
      <c r="O22" s="56">
        <f t="shared" si="1"/>
        <v>52672</v>
      </c>
      <c r="P22" s="68">
        <f t="shared" si="2"/>
        <v>18678</v>
      </c>
      <c r="Q22" s="69">
        <f t="shared" si="3"/>
        <v>0</v>
      </c>
    </row>
    <row r="23" spans="2:17" ht="15">
      <c r="B23" s="59" t="s">
        <v>38</v>
      </c>
      <c r="C23" s="51">
        <v>7412</v>
      </c>
      <c r="D23" s="52">
        <v>15490</v>
      </c>
      <c r="E23" s="53">
        <v>57144</v>
      </c>
      <c r="F23" s="54">
        <v>128</v>
      </c>
      <c r="G23" s="53">
        <v>55440</v>
      </c>
      <c r="H23" s="54">
        <f t="shared" si="0"/>
        <v>17322</v>
      </c>
      <c r="I23" s="55">
        <v>3509</v>
      </c>
      <c r="J23" s="54">
        <v>17166</v>
      </c>
      <c r="K23" s="54">
        <v>64864</v>
      </c>
      <c r="L23" s="54">
        <v>28</v>
      </c>
      <c r="M23" s="54">
        <v>61936</v>
      </c>
      <c r="N23" s="54">
        <v>20122</v>
      </c>
      <c r="O23" s="56">
        <f t="shared" si="1"/>
        <v>56744</v>
      </c>
      <c r="P23" s="68">
        <f t="shared" si="2"/>
        <v>20122</v>
      </c>
      <c r="Q23" s="69">
        <f t="shared" si="3"/>
        <v>0</v>
      </c>
    </row>
    <row r="24" spans="2:17" ht="15">
      <c r="B24" s="50" t="s">
        <v>39</v>
      </c>
      <c r="C24" s="51">
        <v>4823</v>
      </c>
      <c r="D24" s="52">
        <v>30048</v>
      </c>
      <c r="E24" s="53">
        <v>148724</v>
      </c>
      <c r="F24" s="54">
        <v>148</v>
      </c>
      <c r="G24" s="53">
        <v>149665</v>
      </c>
      <c r="H24" s="54">
        <f t="shared" si="0"/>
        <v>29255</v>
      </c>
      <c r="I24" s="55">
        <v>5851</v>
      </c>
      <c r="J24" s="54">
        <v>39848</v>
      </c>
      <c r="K24" s="54">
        <v>48224</v>
      </c>
      <c r="L24" s="54">
        <v>150</v>
      </c>
      <c r="M24" s="54">
        <v>47625</v>
      </c>
      <c r="N24" s="54">
        <v>40597</v>
      </c>
      <c r="O24" s="56">
        <f t="shared" si="1"/>
        <v>114484</v>
      </c>
      <c r="P24" s="68">
        <f t="shared" si="2"/>
        <v>40597</v>
      </c>
      <c r="Q24" s="69">
        <f t="shared" si="3"/>
        <v>0</v>
      </c>
    </row>
    <row r="25" spans="2:17" ht="15">
      <c r="B25" s="50" t="s">
        <v>40</v>
      </c>
      <c r="C25" s="51">
        <v>5051</v>
      </c>
      <c r="D25" s="52">
        <v>6965</v>
      </c>
      <c r="E25" s="53">
        <v>11546</v>
      </c>
      <c r="F25" s="54">
        <v>62</v>
      </c>
      <c r="G25" s="53">
        <v>12792</v>
      </c>
      <c r="H25" s="54">
        <f t="shared" si="0"/>
        <v>5781</v>
      </c>
      <c r="I25" s="55">
        <v>3015</v>
      </c>
      <c r="J25" s="54">
        <v>5000</v>
      </c>
      <c r="K25" s="54">
        <v>2105</v>
      </c>
      <c r="L25" s="54">
        <v>21</v>
      </c>
      <c r="M25" s="54">
        <v>2155</v>
      </c>
      <c r="N25" s="54">
        <v>4971</v>
      </c>
      <c r="O25" s="56">
        <f t="shared" si="1"/>
        <v>14018</v>
      </c>
      <c r="P25" s="68">
        <f t="shared" si="2"/>
        <v>4971</v>
      </c>
      <c r="Q25" s="69">
        <f t="shared" si="3"/>
        <v>0</v>
      </c>
    </row>
    <row r="26" spans="2:17" ht="15">
      <c r="B26" s="59" t="s">
        <v>41</v>
      </c>
      <c r="C26" s="51">
        <v>24051</v>
      </c>
      <c r="D26" s="52">
        <v>15168</v>
      </c>
      <c r="E26" s="53">
        <v>35619</v>
      </c>
      <c r="F26" s="54">
        <v>199</v>
      </c>
      <c r="G26" s="53">
        <v>31945</v>
      </c>
      <c r="H26" s="54">
        <f t="shared" si="0"/>
        <v>19041</v>
      </c>
      <c r="I26" s="55">
        <v>4075</v>
      </c>
      <c r="J26" s="54">
        <v>1700</v>
      </c>
      <c r="K26" s="54">
        <v>1566</v>
      </c>
      <c r="L26" s="54">
        <v>8</v>
      </c>
      <c r="M26" s="54">
        <v>1016</v>
      </c>
      <c r="N26" s="54">
        <v>2258</v>
      </c>
      <c r="O26" s="56">
        <f t="shared" si="1"/>
        <v>6368</v>
      </c>
      <c r="P26" s="68">
        <f t="shared" si="2"/>
        <v>2258</v>
      </c>
      <c r="Q26" s="69">
        <f t="shared" si="3"/>
        <v>0</v>
      </c>
    </row>
    <row r="27" spans="2:17" ht="15">
      <c r="B27" s="59" t="s">
        <v>42</v>
      </c>
      <c r="C27" s="51">
        <v>7194</v>
      </c>
      <c r="D27" s="52">
        <v>1622</v>
      </c>
      <c r="E27" s="53">
        <v>7190</v>
      </c>
      <c r="F27" s="54">
        <v>0</v>
      </c>
      <c r="G27" s="53">
        <v>7287</v>
      </c>
      <c r="H27" s="54">
        <f t="shared" si="0"/>
        <v>1525</v>
      </c>
      <c r="I27" s="55">
        <v>41</v>
      </c>
      <c r="J27" s="54">
        <v>279</v>
      </c>
      <c r="K27" s="54">
        <v>1794</v>
      </c>
      <c r="L27" s="54">
        <v>0</v>
      </c>
      <c r="M27" s="54">
        <v>1939</v>
      </c>
      <c r="N27" s="54">
        <v>134</v>
      </c>
      <c r="O27" s="56">
        <f t="shared" si="1"/>
        <v>378</v>
      </c>
      <c r="P27" s="68">
        <f t="shared" si="2"/>
        <v>134</v>
      </c>
      <c r="Q27" s="69">
        <f t="shared" si="3"/>
        <v>0</v>
      </c>
    </row>
    <row r="28" spans="2:17" ht="15">
      <c r="B28" s="97" t="s">
        <v>43</v>
      </c>
      <c r="C28" s="51">
        <v>4652</v>
      </c>
      <c r="D28" s="52">
        <v>2031</v>
      </c>
      <c r="E28" s="53">
        <v>7775</v>
      </c>
      <c r="F28" s="54">
        <v>0</v>
      </c>
      <c r="G28" s="53">
        <v>7819</v>
      </c>
      <c r="H28" s="54">
        <f t="shared" si="0"/>
        <v>1987</v>
      </c>
      <c r="I28" s="55">
        <v>2211</v>
      </c>
      <c r="J28" s="54">
        <v>1546</v>
      </c>
      <c r="K28" s="54">
        <v>1572</v>
      </c>
      <c r="L28" s="54">
        <v>0</v>
      </c>
      <c r="M28" s="54">
        <v>2085</v>
      </c>
      <c r="N28" s="54">
        <v>1033</v>
      </c>
      <c r="O28" s="56">
        <f t="shared" si="1"/>
        <v>2913</v>
      </c>
      <c r="P28" s="68">
        <f t="shared" si="2"/>
        <v>1033</v>
      </c>
      <c r="Q28" s="69">
        <f t="shared" si="3"/>
        <v>0</v>
      </c>
    </row>
    <row r="29" spans="2:17" ht="15">
      <c r="B29" s="97" t="s">
        <v>44</v>
      </c>
      <c r="C29" s="51">
        <v>0</v>
      </c>
      <c r="D29" s="52">
        <v>0</v>
      </c>
      <c r="E29" s="53">
        <v>0</v>
      </c>
      <c r="F29" s="54">
        <v>0</v>
      </c>
      <c r="G29" s="53">
        <v>0</v>
      </c>
      <c r="H29" s="54">
        <f t="shared" si="0"/>
        <v>0</v>
      </c>
      <c r="I29" s="55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6">
        <f t="shared" si="1"/>
        <v>0</v>
      </c>
      <c r="P29" s="68">
        <f t="shared" si="2"/>
        <v>0</v>
      </c>
      <c r="Q29" s="69">
        <f t="shared" si="3"/>
        <v>0</v>
      </c>
    </row>
    <row r="30" spans="2:17" ht="15">
      <c r="B30" s="97" t="s">
        <v>45</v>
      </c>
      <c r="C30" s="51">
        <v>0</v>
      </c>
      <c r="D30" s="52">
        <v>0</v>
      </c>
      <c r="E30" s="53">
        <v>0</v>
      </c>
      <c r="F30" s="54">
        <v>0</v>
      </c>
      <c r="G30" s="53">
        <v>0</v>
      </c>
      <c r="H30" s="54">
        <f t="shared" si="0"/>
        <v>0</v>
      </c>
      <c r="I30" s="55">
        <v>910</v>
      </c>
      <c r="J30" s="54">
        <v>3505</v>
      </c>
      <c r="K30" s="54">
        <v>2797</v>
      </c>
      <c r="L30" s="54">
        <v>3</v>
      </c>
      <c r="M30" s="54">
        <v>3144</v>
      </c>
      <c r="N30" s="54">
        <v>3161</v>
      </c>
      <c r="O30" s="56">
        <f t="shared" si="1"/>
        <v>8914</v>
      </c>
      <c r="P30" s="68">
        <f t="shared" si="2"/>
        <v>3161</v>
      </c>
      <c r="Q30" s="69">
        <f t="shared" si="3"/>
        <v>0</v>
      </c>
    </row>
    <row r="31" spans="2:17" ht="15">
      <c r="B31" s="98" t="s">
        <v>46</v>
      </c>
      <c r="C31" s="51">
        <v>2523</v>
      </c>
      <c r="D31" s="52">
        <v>3630</v>
      </c>
      <c r="E31" s="53">
        <v>7305</v>
      </c>
      <c r="F31" s="54">
        <v>0</v>
      </c>
      <c r="G31" s="53">
        <v>6416</v>
      </c>
      <c r="H31" s="54">
        <f t="shared" si="0"/>
        <v>4519</v>
      </c>
      <c r="I31" s="55">
        <v>2767</v>
      </c>
      <c r="J31" s="54">
        <v>29989</v>
      </c>
      <c r="K31" s="54">
        <v>104488</v>
      </c>
      <c r="L31" s="54">
        <v>0</v>
      </c>
      <c r="M31" s="54">
        <v>104260</v>
      </c>
      <c r="N31" s="54">
        <v>30217</v>
      </c>
      <c r="O31" s="56">
        <f t="shared" si="1"/>
        <v>85212</v>
      </c>
      <c r="P31" s="68">
        <f t="shared" si="2"/>
        <v>30217</v>
      </c>
      <c r="Q31" s="69">
        <f t="shared" si="3"/>
        <v>0</v>
      </c>
    </row>
    <row r="32" spans="2:17" ht="15">
      <c r="B32" s="50" t="s">
        <v>58</v>
      </c>
      <c r="C32" s="51">
        <v>0</v>
      </c>
      <c r="D32" s="52">
        <v>0</v>
      </c>
      <c r="E32" s="53">
        <v>0</v>
      </c>
      <c r="F32" s="54">
        <v>0</v>
      </c>
      <c r="G32" s="53">
        <v>0</v>
      </c>
      <c r="H32" s="54">
        <f t="shared" si="0"/>
        <v>0</v>
      </c>
      <c r="I32" s="55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6">
        <f t="shared" si="1"/>
        <v>0</v>
      </c>
      <c r="P32" s="68">
        <f t="shared" si="2"/>
        <v>0</v>
      </c>
      <c r="Q32" s="69">
        <f t="shared" si="3"/>
        <v>0</v>
      </c>
    </row>
    <row r="33" spans="2:17" ht="15">
      <c r="B33" s="62" t="s">
        <v>48</v>
      </c>
      <c r="C33" s="51">
        <v>4642</v>
      </c>
      <c r="D33" s="52">
        <v>3304</v>
      </c>
      <c r="E33" s="53">
        <v>4972</v>
      </c>
      <c r="F33" s="54">
        <v>14</v>
      </c>
      <c r="G33" s="53">
        <v>4966</v>
      </c>
      <c r="H33" s="54">
        <f t="shared" si="0"/>
        <v>3324</v>
      </c>
      <c r="I33" s="55">
        <v>6089</v>
      </c>
      <c r="J33" s="54">
        <v>21740</v>
      </c>
      <c r="K33" s="54">
        <v>9752</v>
      </c>
      <c r="L33" s="54">
        <v>66</v>
      </c>
      <c r="M33" s="54">
        <v>14640</v>
      </c>
      <c r="N33" s="54">
        <v>16918</v>
      </c>
      <c r="O33" s="56">
        <f t="shared" si="1"/>
        <v>47709</v>
      </c>
      <c r="P33" s="68">
        <f t="shared" si="2"/>
        <v>16918</v>
      </c>
      <c r="Q33" s="69">
        <f t="shared" si="3"/>
        <v>0</v>
      </c>
    </row>
    <row r="34" spans="2:17" ht="15">
      <c r="B34" s="62" t="s">
        <v>49</v>
      </c>
      <c r="C34" s="51">
        <v>10155</v>
      </c>
      <c r="D34" s="52">
        <v>44255</v>
      </c>
      <c r="E34" s="53">
        <v>200728</v>
      </c>
      <c r="F34" s="54">
        <v>435</v>
      </c>
      <c r="G34" s="53">
        <v>201268</v>
      </c>
      <c r="H34" s="54">
        <f t="shared" si="0"/>
        <v>44150</v>
      </c>
      <c r="I34" s="55">
        <v>15545</v>
      </c>
      <c r="J34" s="54">
        <v>86264</v>
      </c>
      <c r="K34" s="54">
        <v>180532</v>
      </c>
      <c r="L34" s="54">
        <v>360</v>
      </c>
      <c r="M34" s="54">
        <v>186001</v>
      </c>
      <c r="N34" s="54">
        <v>81155</v>
      </c>
      <c r="O34" s="56">
        <f t="shared" si="1"/>
        <v>228857</v>
      </c>
      <c r="P34" s="68">
        <f t="shared" si="2"/>
        <v>81155</v>
      </c>
      <c r="Q34" s="69">
        <f t="shared" si="3"/>
        <v>0</v>
      </c>
    </row>
    <row r="35" spans="2:17" ht="15">
      <c r="B35" s="62" t="s">
        <v>50</v>
      </c>
      <c r="C35" s="51">
        <v>1843</v>
      </c>
      <c r="D35" s="52">
        <v>3696</v>
      </c>
      <c r="E35" s="53">
        <v>15396</v>
      </c>
      <c r="F35" s="54">
        <v>29</v>
      </c>
      <c r="G35" s="53">
        <v>15048</v>
      </c>
      <c r="H35" s="54">
        <f t="shared" si="0"/>
        <v>4073</v>
      </c>
      <c r="I35" s="55">
        <v>1602</v>
      </c>
      <c r="J35" s="54">
        <v>3208</v>
      </c>
      <c r="K35" s="54">
        <v>4225</v>
      </c>
      <c r="L35" s="54">
        <v>12</v>
      </c>
      <c r="M35" s="54">
        <v>4012</v>
      </c>
      <c r="N35" s="54">
        <v>3433</v>
      </c>
      <c r="O35" s="56">
        <f t="shared" si="1"/>
        <v>9681</v>
      </c>
      <c r="P35" s="68">
        <f t="shared" si="2"/>
        <v>3433</v>
      </c>
      <c r="Q35" s="69">
        <f t="shared" si="3"/>
        <v>0</v>
      </c>
    </row>
    <row r="36" spans="2:17" ht="15">
      <c r="B36" s="62" t="s">
        <v>51</v>
      </c>
      <c r="C36" s="51">
        <v>8284</v>
      </c>
      <c r="D36" s="52">
        <v>21356</v>
      </c>
      <c r="E36" s="53">
        <v>50519</v>
      </c>
      <c r="F36" s="54">
        <v>190</v>
      </c>
      <c r="G36" s="53">
        <v>51025</v>
      </c>
      <c r="H36" s="54">
        <f t="shared" si="0"/>
        <v>21040</v>
      </c>
      <c r="I36" s="55">
        <v>4892</v>
      </c>
      <c r="J36" s="54">
        <v>27944</v>
      </c>
      <c r="K36" s="54">
        <v>47421</v>
      </c>
      <c r="L36" s="54">
        <v>147</v>
      </c>
      <c r="M36" s="54">
        <v>43708</v>
      </c>
      <c r="N36" s="54">
        <v>31804</v>
      </c>
      <c r="O36" s="56">
        <f t="shared" si="1"/>
        <v>89687</v>
      </c>
      <c r="P36" s="68">
        <f t="shared" si="2"/>
        <v>31804</v>
      </c>
      <c r="Q36" s="69">
        <f t="shared" si="3"/>
        <v>0</v>
      </c>
    </row>
    <row r="37" spans="2:17" ht="15">
      <c r="B37" s="24"/>
      <c r="C37" s="99"/>
      <c r="D37" s="100"/>
      <c r="E37" s="100"/>
      <c r="F37" s="101"/>
      <c r="G37" s="100"/>
      <c r="H37" s="102"/>
      <c r="I37" s="103"/>
      <c r="J37" s="101"/>
      <c r="K37" s="101"/>
      <c r="L37" s="101"/>
      <c r="M37" s="101"/>
      <c r="N37" s="101"/>
      <c r="O37" s="104"/>
      <c r="P37" s="82"/>
      <c r="Q37" s="69">
        <f>H37+O37</f>
        <v>0</v>
      </c>
    </row>
    <row r="38" spans="2:17" ht="15.75" thickBot="1">
      <c r="B38" s="105" t="s">
        <v>59</v>
      </c>
      <c r="C38" s="73">
        <f>SUM(C12:C37)</f>
        <v>2038725</v>
      </c>
      <c r="D38" s="73">
        <f>SUM(D12:D37)</f>
        <v>3344478</v>
      </c>
      <c r="E38" s="73">
        <f>SUM(E12:E37)</f>
        <v>6060250</v>
      </c>
      <c r="F38" s="73">
        <f>SUM(F12:F37)</f>
        <v>24841</v>
      </c>
      <c r="G38" s="73">
        <f>SUM(G12:G37)</f>
        <v>6143078</v>
      </c>
      <c r="H38" s="106">
        <f>SUM(D38+E38+F38-G38)</f>
        <v>3286491</v>
      </c>
      <c r="I38" s="107">
        <f>SUM(I12:I37)</f>
        <v>1312449</v>
      </c>
      <c r="J38" s="108">
        <f>SUM(J12:J37)</f>
        <v>2990431</v>
      </c>
      <c r="K38" s="108">
        <f>SUM(K12:K37)</f>
        <v>2163545</v>
      </c>
      <c r="L38" s="108">
        <f>SUM(L12:L37)</f>
        <v>10256</v>
      </c>
      <c r="M38" s="108">
        <f>SUM(M12:M37)</f>
        <v>2225985</v>
      </c>
      <c r="N38" s="106">
        <f>SUM(J38+K38+L38-M38)</f>
        <v>2938247</v>
      </c>
      <c r="O38" s="109">
        <f>ROUND(N38*$O$5,0)</f>
        <v>8285857</v>
      </c>
      <c r="P38" s="82"/>
      <c r="Q38" s="69">
        <f>H38+O38</f>
        <v>11572348</v>
      </c>
    </row>
    <row r="39" spans="2:16" ht="16.5" thickBot="1" thickTop="1">
      <c r="B39" s="76"/>
      <c r="C39" s="77"/>
      <c r="D39" s="78"/>
      <c r="E39" s="78"/>
      <c r="F39" s="78"/>
      <c r="G39" s="78"/>
      <c r="H39" s="78"/>
      <c r="I39" s="80"/>
      <c r="J39" s="78"/>
      <c r="K39" s="78"/>
      <c r="L39" s="78"/>
      <c r="M39" s="78"/>
      <c r="N39" s="78"/>
      <c r="O39" s="81"/>
      <c r="P39" s="82"/>
    </row>
    <row r="40" spans="2:15" ht="15">
      <c r="B40" s="83" t="s">
        <v>53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ht="12.75">
      <c r="B41" t="s">
        <v>54</v>
      </c>
    </row>
    <row r="43" spans="2:17" ht="15">
      <c r="B43" s="98"/>
      <c r="C43" s="51"/>
      <c r="D43" s="52"/>
      <c r="E43" s="53"/>
      <c r="F43" s="54"/>
      <c r="G43" s="53"/>
      <c r="H43" s="54"/>
      <c r="I43" s="55"/>
      <c r="J43" s="54"/>
      <c r="K43" s="54"/>
      <c r="L43" s="54"/>
      <c r="M43" s="54"/>
      <c r="N43" s="54"/>
      <c r="O43" s="56"/>
      <c r="P43" s="68"/>
      <c r="Q43" s="69"/>
    </row>
    <row r="44" spans="2:15" ht="14.25">
      <c r="B44" s="85"/>
      <c r="C44" s="86"/>
      <c r="D44" s="86"/>
      <c r="E44" s="86"/>
      <c r="F44" s="86"/>
      <c r="G44" s="86"/>
      <c r="H44" s="86"/>
      <c r="I44" s="86"/>
      <c r="J44" s="87"/>
      <c r="K44" s="87"/>
      <c r="L44" s="87"/>
      <c r="M44" s="87"/>
      <c r="N44" s="87"/>
      <c r="O44" s="88"/>
    </row>
    <row r="45" spans="2:15" ht="12.75">
      <c r="B45" s="86"/>
      <c r="C45" s="86"/>
      <c r="D45" s="86"/>
      <c r="E45" s="86"/>
      <c r="F45" s="86"/>
      <c r="G45" s="86"/>
      <c r="H45" s="66"/>
      <c r="I45" s="69"/>
      <c r="J45" s="69"/>
      <c r="K45" s="69"/>
      <c r="L45" s="69"/>
      <c r="M45" s="69"/>
      <c r="N45" s="66"/>
      <c r="O45" s="88"/>
    </row>
    <row r="46" ht="12.75">
      <c r="N46" s="69"/>
    </row>
    <row r="47" spans="13:15" ht="12.75">
      <c r="M47" s="69">
        <f>+M45+N47</f>
        <v>0</v>
      </c>
      <c r="N47" s="69">
        <f>+N45-N44</f>
        <v>0</v>
      </c>
      <c r="O47" s="69">
        <f>+O45-O44</f>
        <v>0</v>
      </c>
    </row>
    <row r="48" ht="12.75">
      <c r="M48" s="69"/>
    </row>
  </sheetData>
  <printOptions horizontalCentered="1" verticalCentered="1"/>
  <pageMargins left="0.5905511811023623" right="0.5905511811023623" top="0.984251968503937" bottom="0.3937007874015748" header="0.5905511811023623" footer="0.5905511811023623"/>
  <pageSetup fitToHeight="1" fitToWidth="1" horizontalDpi="240" verticalDpi="240" orientation="landscape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3.57421875" style="0" customWidth="1"/>
    <col min="3" max="3" width="9.8515625" style="0" customWidth="1"/>
    <col min="4" max="4" width="9.140625" style="0" customWidth="1"/>
    <col min="5" max="5" width="7.8515625" style="0" customWidth="1"/>
    <col min="6" max="6" width="7.28125" style="0" customWidth="1"/>
    <col min="7" max="7" width="12.8515625" style="0" customWidth="1"/>
    <col min="9" max="9" width="9.140625" style="0" customWidth="1"/>
    <col min="10" max="10" width="10.7109375" style="0" customWidth="1"/>
    <col min="11" max="11" width="10.421875" style="0" customWidth="1"/>
    <col min="12" max="12" width="6.28125" style="0" customWidth="1"/>
    <col min="13" max="13" width="9.00390625" style="0" customWidth="1"/>
    <col min="14" max="14" width="9.28125" style="0" customWidth="1"/>
    <col min="15" max="15" width="10.28125" style="0" customWidth="1"/>
    <col min="16" max="16" width="0.42578125" style="0" customWidth="1"/>
    <col min="17" max="17" width="0.42578125" style="0" hidden="1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1"/>
      <c r="Q1" s="1"/>
    </row>
    <row r="2" spans="1:17" ht="12.75">
      <c r="A2" s="1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1"/>
    </row>
    <row r="3" spans="1:17" ht="12.75">
      <c r="A3" s="1"/>
      <c r="B3" s="5" t="s">
        <v>60</v>
      </c>
      <c r="C3" s="6"/>
      <c r="D3" s="7"/>
      <c r="E3" s="8"/>
      <c r="F3" s="8"/>
      <c r="G3" s="8"/>
      <c r="H3" s="8"/>
      <c r="I3" s="8"/>
      <c r="J3" s="8"/>
      <c r="K3" s="8"/>
      <c r="L3" s="9"/>
      <c r="M3" s="10"/>
      <c r="N3" s="10"/>
      <c r="O3" s="10"/>
      <c r="P3" s="11"/>
      <c r="Q3" s="1"/>
    </row>
    <row r="4" spans="1:17" ht="12.75">
      <c r="A4" s="1"/>
      <c r="B4" s="4" t="str">
        <f>Vist!B4</f>
        <v>AL 30 DE ABRIL DE 1998</v>
      </c>
      <c r="C4" s="4"/>
      <c r="D4" s="4"/>
      <c r="E4" s="4"/>
      <c r="F4" s="12"/>
      <c r="G4" s="13"/>
      <c r="H4" s="13"/>
      <c r="I4" s="13"/>
      <c r="J4" s="4"/>
      <c r="K4" s="4"/>
      <c r="L4" s="4"/>
      <c r="M4" s="4"/>
      <c r="N4" s="4"/>
      <c r="O4" s="4"/>
      <c r="P4" s="1"/>
      <c r="Q4" s="1"/>
    </row>
    <row r="5" spans="1:17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 t="s">
        <v>4</v>
      </c>
      <c r="O5" s="15">
        <f>Vist!O5</f>
        <v>2.82</v>
      </c>
      <c r="P5" s="1"/>
      <c r="Q5" s="1"/>
    </row>
    <row r="6" spans="1:17" ht="12.75">
      <c r="A6" s="110"/>
      <c r="B6" s="17"/>
      <c r="C6" s="18" t="s">
        <v>5</v>
      </c>
      <c r="D6" s="19"/>
      <c r="E6" s="20"/>
      <c r="F6" s="20"/>
      <c r="G6" s="20"/>
      <c r="H6" s="20"/>
      <c r="I6" s="21" t="s">
        <v>6</v>
      </c>
      <c r="J6" s="20"/>
      <c r="K6" s="19"/>
      <c r="L6" s="20"/>
      <c r="M6" s="20"/>
      <c r="N6" s="20"/>
      <c r="O6" s="22"/>
      <c r="P6" s="23"/>
      <c r="Q6" s="1"/>
    </row>
    <row r="7" spans="1:17" ht="12.75">
      <c r="A7" s="110"/>
      <c r="B7" s="24"/>
      <c r="C7" s="25" t="s">
        <v>7</v>
      </c>
      <c r="D7" s="26"/>
      <c r="E7" s="27"/>
      <c r="F7" s="27"/>
      <c r="G7" s="27"/>
      <c r="H7" s="27"/>
      <c r="I7" s="28" t="s">
        <v>8</v>
      </c>
      <c r="J7" s="27"/>
      <c r="K7" s="26"/>
      <c r="L7" s="27"/>
      <c r="M7" s="27"/>
      <c r="N7" s="27"/>
      <c r="O7" s="95" t="s">
        <v>9</v>
      </c>
      <c r="P7" s="23"/>
      <c r="Q7" s="1"/>
    </row>
    <row r="8" spans="1:17" ht="12.75">
      <c r="A8" s="110"/>
      <c r="B8" s="30" t="s">
        <v>10</v>
      </c>
      <c r="C8" s="31"/>
      <c r="D8" s="31"/>
      <c r="E8" s="32" t="s">
        <v>11</v>
      </c>
      <c r="F8" s="33"/>
      <c r="G8" s="31"/>
      <c r="H8" s="31"/>
      <c r="I8" s="34"/>
      <c r="J8" s="31"/>
      <c r="K8" s="32" t="s">
        <v>12</v>
      </c>
      <c r="L8" s="33"/>
      <c r="M8" s="31"/>
      <c r="N8" s="31"/>
      <c r="O8" s="95" t="s">
        <v>13</v>
      </c>
      <c r="P8" s="23"/>
      <c r="Q8" s="1"/>
    </row>
    <row r="9" spans="1:17" ht="12.75">
      <c r="A9" s="110"/>
      <c r="B9" s="35"/>
      <c r="C9" s="36" t="s">
        <v>14</v>
      </c>
      <c r="D9" s="37" t="s">
        <v>15</v>
      </c>
      <c r="E9" s="31"/>
      <c r="F9" s="38" t="s">
        <v>16</v>
      </c>
      <c r="G9" s="37" t="s">
        <v>17</v>
      </c>
      <c r="H9" s="37" t="s">
        <v>15</v>
      </c>
      <c r="I9" s="39" t="s">
        <v>14</v>
      </c>
      <c r="J9" s="37" t="s">
        <v>15</v>
      </c>
      <c r="K9" s="31"/>
      <c r="L9" s="38" t="s">
        <v>16</v>
      </c>
      <c r="M9" s="37" t="s">
        <v>18</v>
      </c>
      <c r="N9" s="37" t="s">
        <v>15</v>
      </c>
      <c r="O9" s="95" t="s">
        <v>19</v>
      </c>
      <c r="P9" s="23"/>
      <c r="Q9" s="1"/>
    </row>
    <row r="10" spans="1:17" ht="13.5" thickBot="1">
      <c r="A10" s="110"/>
      <c r="B10" s="40"/>
      <c r="C10" s="41" t="s">
        <v>20</v>
      </c>
      <c r="D10" s="41" t="s">
        <v>21</v>
      </c>
      <c r="E10" s="41" t="s">
        <v>22</v>
      </c>
      <c r="F10" s="41" t="s">
        <v>23</v>
      </c>
      <c r="G10" s="41" t="s">
        <v>24</v>
      </c>
      <c r="H10" s="41" t="s">
        <v>25</v>
      </c>
      <c r="I10" s="42" t="s">
        <v>20</v>
      </c>
      <c r="J10" s="41" t="s">
        <v>21</v>
      </c>
      <c r="K10" s="41" t="s">
        <v>22</v>
      </c>
      <c r="L10" s="41" t="s">
        <v>23</v>
      </c>
      <c r="M10" s="41" t="s">
        <v>24</v>
      </c>
      <c r="N10" s="41" t="s">
        <v>25</v>
      </c>
      <c r="O10" s="96" t="s">
        <v>26</v>
      </c>
      <c r="P10" s="23"/>
      <c r="Q10" s="1"/>
    </row>
    <row r="11" spans="1:17" ht="12.75">
      <c r="A11" s="1"/>
      <c r="B11" s="44"/>
      <c r="C11" s="45"/>
      <c r="D11" s="46"/>
      <c r="E11" s="46"/>
      <c r="F11" s="47"/>
      <c r="G11" s="47"/>
      <c r="H11" s="46"/>
      <c r="I11" s="48"/>
      <c r="J11" s="47"/>
      <c r="K11" s="47"/>
      <c r="L11" s="47"/>
      <c r="M11" s="47"/>
      <c r="N11" s="54"/>
      <c r="O11" s="49"/>
      <c r="P11" s="23"/>
      <c r="Q11" s="1"/>
    </row>
    <row r="12" spans="1:17" ht="12.75">
      <c r="A12" s="1"/>
      <c r="B12" s="50" t="s">
        <v>27</v>
      </c>
      <c r="C12" s="51">
        <v>78164</v>
      </c>
      <c r="D12" s="52">
        <v>778410</v>
      </c>
      <c r="E12" s="53">
        <v>1037835</v>
      </c>
      <c r="F12" s="54">
        <v>8895</v>
      </c>
      <c r="G12" s="53">
        <v>1015704</v>
      </c>
      <c r="H12" s="54">
        <f aca="true" t="shared" si="0" ref="H12:H36">SUM(D12+E12+F12-G12)</f>
        <v>809436</v>
      </c>
      <c r="I12" s="55">
        <v>192719</v>
      </c>
      <c r="J12" s="54">
        <v>938180</v>
      </c>
      <c r="K12" s="54">
        <v>466348</v>
      </c>
      <c r="L12" s="54">
        <v>4475</v>
      </c>
      <c r="M12" s="54">
        <v>443416</v>
      </c>
      <c r="N12" s="69">
        <v>965587</v>
      </c>
      <c r="O12" s="56">
        <f aca="true" t="shared" si="1" ref="O12:O36">ROUND(N12*$O$5,0)</f>
        <v>2722955</v>
      </c>
      <c r="P12" s="23">
        <f aca="true" t="shared" si="2" ref="P12:P36">J12+K12+L12-M12</f>
        <v>965587</v>
      </c>
      <c r="Q12" s="111">
        <f aca="true" t="shared" si="3" ref="Q12:Q36">N12-P12</f>
        <v>0</v>
      </c>
    </row>
    <row r="13" spans="1:17" ht="12.75">
      <c r="A13" s="1"/>
      <c r="B13" s="50" t="s">
        <v>28</v>
      </c>
      <c r="C13" s="51">
        <v>19116</v>
      </c>
      <c r="D13" s="52">
        <v>362767</v>
      </c>
      <c r="E13" s="53">
        <v>127252</v>
      </c>
      <c r="F13" s="54">
        <v>2230</v>
      </c>
      <c r="G13" s="53">
        <v>128209</v>
      </c>
      <c r="H13" s="54">
        <f t="shared" si="0"/>
        <v>364040</v>
      </c>
      <c r="I13" s="55">
        <v>25923</v>
      </c>
      <c r="J13" s="54">
        <v>131907</v>
      </c>
      <c r="K13" s="54">
        <v>21195</v>
      </c>
      <c r="L13" s="54">
        <v>139</v>
      </c>
      <c r="M13" s="54">
        <v>8068</v>
      </c>
      <c r="N13" s="69">
        <v>145173</v>
      </c>
      <c r="O13" s="56">
        <f t="shared" si="1"/>
        <v>409388</v>
      </c>
      <c r="P13" s="23">
        <f t="shared" si="2"/>
        <v>145173</v>
      </c>
      <c r="Q13" s="111">
        <f t="shared" si="3"/>
        <v>0</v>
      </c>
    </row>
    <row r="14" spans="1:17" ht="12.75">
      <c r="A14" s="1"/>
      <c r="B14" s="50" t="s">
        <v>29</v>
      </c>
      <c r="C14" s="51">
        <v>81316</v>
      </c>
      <c r="D14" s="52">
        <v>769280</v>
      </c>
      <c r="E14" s="53">
        <v>226991</v>
      </c>
      <c r="F14" s="54">
        <v>8229</v>
      </c>
      <c r="G14" s="53">
        <v>224258</v>
      </c>
      <c r="H14" s="54">
        <f t="shared" si="0"/>
        <v>780242</v>
      </c>
      <c r="I14" s="55">
        <v>316219</v>
      </c>
      <c r="J14" s="54">
        <v>1103310</v>
      </c>
      <c r="K14" s="54">
        <v>125211</v>
      </c>
      <c r="L14" s="54">
        <v>5254</v>
      </c>
      <c r="M14" s="54">
        <v>144044</v>
      </c>
      <c r="N14" s="69">
        <v>1089731</v>
      </c>
      <c r="O14" s="56">
        <f t="shared" si="1"/>
        <v>3073041</v>
      </c>
      <c r="P14" s="23">
        <f t="shared" si="2"/>
        <v>1089731</v>
      </c>
      <c r="Q14" s="111">
        <f t="shared" si="3"/>
        <v>0</v>
      </c>
    </row>
    <row r="15" spans="1:17" ht="12.75">
      <c r="A15" s="1"/>
      <c r="B15" s="50" t="s">
        <v>30</v>
      </c>
      <c r="C15" s="51">
        <v>45163</v>
      </c>
      <c r="D15" s="52">
        <v>311690</v>
      </c>
      <c r="E15" s="53">
        <v>43884</v>
      </c>
      <c r="F15" s="54">
        <v>2207</v>
      </c>
      <c r="G15" s="53">
        <v>59623</v>
      </c>
      <c r="H15" s="54">
        <f t="shared" si="0"/>
        <v>298158</v>
      </c>
      <c r="I15" s="55">
        <v>156004</v>
      </c>
      <c r="J15" s="54">
        <v>1072505</v>
      </c>
      <c r="K15" s="54">
        <v>362761</v>
      </c>
      <c r="L15" s="54">
        <v>3387</v>
      </c>
      <c r="M15" s="54">
        <v>412283</v>
      </c>
      <c r="N15" s="69">
        <v>1026370</v>
      </c>
      <c r="O15" s="56">
        <f t="shared" si="1"/>
        <v>2894363</v>
      </c>
      <c r="P15" s="57">
        <f t="shared" si="2"/>
        <v>1026370</v>
      </c>
      <c r="Q15" s="111">
        <f t="shared" si="3"/>
        <v>0</v>
      </c>
    </row>
    <row r="16" spans="1:17" ht="12.75">
      <c r="A16" s="1"/>
      <c r="B16" s="50" t="s">
        <v>31</v>
      </c>
      <c r="C16" s="51">
        <v>2605</v>
      </c>
      <c r="D16" s="52">
        <v>94943</v>
      </c>
      <c r="E16" s="53">
        <v>142617</v>
      </c>
      <c r="F16" s="54">
        <v>1200</v>
      </c>
      <c r="G16" s="53">
        <v>91851</v>
      </c>
      <c r="H16" s="54">
        <f t="shared" si="0"/>
        <v>146909</v>
      </c>
      <c r="I16" s="55">
        <v>10823</v>
      </c>
      <c r="J16" s="54">
        <v>194887</v>
      </c>
      <c r="K16" s="54">
        <v>35836</v>
      </c>
      <c r="L16" s="54">
        <v>1155</v>
      </c>
      <c r="M16" s="54">
        <v>32360</v>
      </c>
      <c r="N16" s="69">
        <v>199518</v>
      </c>
      <c r="O16" s="56">
        <f t="shared" si="1"/>
        <v>562641</v>
      </c>
      <c r="P16" s="57">
        <f t="shared" si="2"/>
        <v>199518</v>
      </c>
      <c r="Q16" s="111">
        <f t="shared" si="3"/>
        <v>0</v>
      </c>
    </row>
    <row r="17" spans="1:17" ht="12.75">
      <c r="A17" s="1"/>
      <c r="B17" s="50" t="s">
        <v>57</v>
      </c>
      <c r="C17" s="51">
        <v>1346</v>
      </c>
      <c r="D17" s="52">
        <v>65067</v>
      </c>
      <c r="E17" s="53">
        <v>65644</v>
      </c>
      <c r="F17" s="54">
        <v>1</v>
      </c>
      <c r="G17" s="53">
        <v>41608</v>
      </c>
      <c r="H17" s="54">
        <f t="shared" si="0"/>
        <v>89104</v>
      </c>
      <c r="I17" s="55">
        <v>2682</v>
      </c>
      <c r="J17" s="54">
        <v>90267</v>
      </c>
      <c r="K17" s="54">
        <v>48415</v>
      </c>
      <c r="L17" s="54">
        <v>0</v>
      </c>
      <c r="M17" s="54">
        <v>58924</v>
      </c>
      <c r="N17" s="69">
        <v>79758</v>
      </c>
      <c r="O17" s="56">
        <f t="shared" si="1"/>
        <v>224918</v>
      </c>
      <c r="P17" s="57">
        <f t="shared" si="2"/>
        <v>79758</v>
      </c>
      <c r="Q17" s="111">
        <f t="shared" si="3"/>
        <v>0</v>
      </c>
    </row>
    <row r="18" spans="1:17" ht="12.75">
      <c r="A18" s="1"/>
      <c r="B18" s="50" t="s">
        <v>33</v>
      </c>
      <c r="C18" s="51">
        <v>11272</v>
      </c>
      <c r="D18" s="52">
        <v>155838</v>
      </c>
      <c r="E18" s="53">
        <v>64054</v>
      </c>
      <c r="F18" s="54">
        <v>0</v>
      </c>
      <c r="G18" s="53">
        <v>44998</v>
      </c>
      <c r="H18" s="54">
        <f t="shared" si="0"/>
        <v>174894</v>
      </c>
      <c r="I18" s="55">
        <v>24643</v>
      </c>
      <c r="J18" s="54">
        <v>269302</v>
      </c>
      <c r="K18" s="54">
        <v>66396</v>
      </c>
      <c r="L18" s="54">
        <v>763</v>
      </c>
      <c r="M18" s="54">
        <v>85056</v>
      </c>
      <c r="N18" s="69">
        <v>251405</v>
      </c>
      <c r="O18" s="56">
        <f t="shared" si="1"/>
        <v>708962</v>
      </c>
      <c r="P18" s="57">
        <f t="shared" si="2"/>
        <v>251405</v>
      </c>
      <c r="Q18" s="111">
        <f t="shared" si="3"/>
        <v>0</v>
      </c>
    </row>
    <row r="19" spans="1:17" ht="12" customHeight="1">
      <c r="A19" s="1"/>
      <c r="B19" s="112" t="s">
        <v>34</v>
      </c>
      <c r="C19" s="51">
        <v>1817</v>
      </c>
      <c r="D19" s="52">
        <v>65985</v>
      </c>
      <c r="E19" s="53">
        <v>67033</v>
      </c>
      <c r="F19" s="54">
        <v>1105</v>
      </c>
      <c r="G19" s="53">
        <v>44676</v>
      </c>
      <c r="H19" s="54">
        <f t="shared" si="0"/>
        <v>89447</v>
      </c>
      <c r="I19" s="55">
        <v>2210</v>
      </c>
      <c r="J19" s="54">
        <v>80270</v>
      </c>
      <c r="K19" s="54">
        <v>50920</v>
      </c>
      <c r="L19" s="54">
        <v>442</v>
      </c>
      <c r="M19" s="54">
        <v>49110</v>
      </c>
      <c r="N19" s="54">
        <v>82522</v>
      </c>
      <c r="O19" s="56">
        <f t="shared" si="1"/>
        <v>232712</v>
      </c>
      <c r="P19" s="57">
        <f t="shared" si="2"/>
        <v>82522</v>
      </c>
      <c r="Q19" s="111">
        <f t="shared" si="3"/>
        <v>0</v>
      </c>
    </row>
    <row r="20" spans="1:17" ht="12.75">
      <c r="A20" s="1"/>
      <c r="B20" s="50" t="s">
        <v>35</v>
      </c>
      <c r="C20" s="51">
        <v>4852</v>
      </c>
      <c r="D20" s="52">
        <v>237374</v>
      </c>
      <c r="E20" s="53">
        <v>81353</v>
      </c>
      <c r="F20" s="54">
        <v>114</v>
      </c>
      <c r="G20" s="53">
        <v>68348</v>
      </c>
      <c r="H20" s="54">
        <f t="shared" si="0"/>
        <v>250493</v>
      </c>
      <c r="I20" s="55">
        <v>9814</v>
      </c>
      <c r="J20" s="54">
        <v>201059</v>
      </c>
      <c r="K20" s="54">
        <v>62915</v>
      </c>
      <c r="L20" s="54">
        <v>286</v>
      </c>
      <c r="M20" s="54">
        <v>38042</v>
      </c>
      <c r="N20" s="54">
        <v>226218</v>
      </c>
      <c r="O20" s="56">
        <f t="shared" si="1"/>
        <v>637935</v>
      </c>
      <c r="P20" s="57">
        <f t="shared" si="2"/>
        <v>226218</v>
      </c>
      <c r="Q20" s="111">
        <f t="shared" si="3"/>
        <v>0</v>
      </c>
    </row>
    <row r="21" spans="1:17" ht="12.75">
      <c r="A21" s="1"/>
      <c r="B21" s="50" t="s">
        <v>36</v>
      </c>
      <c r="C21" s="51">
        <v>1325</v>
      </c>
      <c r="D21" s="52">
        <v>96738</v>
      </c>
      <c r="E21" s="53">
        <v>79987</v>
      </c>
      <c r="F21" s="54">
        <v>1097</v>
      </c>
      <c r="G21" s="53">
        <v>83565</v>
      </c>
      <c r="H21" s="54">
        <f t="shared" si="0"/>
        <v>94257</v>
      </c>
      <c r="I21" s="55">
        <v>2327</v>
      </c>
      <c r="J21" s="54">
        <v>15897</v>
      </c>
      <c r="K21" s="54">
        <v>12805</v>
      </c>
      <c r="L21" s="54">
        <v>92</v>
      </c>
      <c r="M21" s="54">
        <v>7067</v>
      </c>
      <c r="N21" s="54">
        <v>21727</v>
      </c>
      <c r="O21" s="56">
        <f t="shared" si="1"/>
        <v>61270</v>
      </c>
      <c r="P21" s="57">
        <f t="shared" si="2"/>
        <v>21727</v>
      </c>
      <c r="Q21" s="111">
        <f t="shared" si="3"/>
        <v>0</v>
      </c>
    </row>
    <row r="22" spans="1:17" ht="12.75">
      <c r="A22" s="1"/>
      <c r="B22" s="59" t="s">
        <v>37</v>
      </c>
      <c r="C22" s="51">
        <v>1983</v>
      </c>
      <c r="D22" s="52">
        <v>38210</v>
      </c>
      <c r="E22" s="53">
        <v>24635</v>
      </c>
      <c r="F22" s="54">
        <v>0</v>
      </c>
      <c r="G22" s="53">
        <v>23265</v>
      </c>
      <c r="H22" s="54">
        <f t="shared" si="0"/>
        <v>39580</v>
      </c>
      <c r="I22" s="55">
        <v>4316</v>
      </c>
      <c r="J22" s="54">
        <v>66545</v>
      </c>
      <c r="K22" s="54">
        <v>20824</v>
      </c>
      <c r="L22" s="54">
        <v>0</v>
      </c>
      <c r="M22" s="54">
        <v>20152</v>
      </c>
      <c r="N22" s="54">
        <v>67217</v>
      </c>
      <c r="O22" s="56">
        <f t="shared" si="1"/>
        <v>189552</v>
      </c>
      <c r="P22" s="57">
        <f t="shared" si="2"/>
        <v>67217</v>
      </c>
      <c r="Q22" s="111">
        <f t="shared" si="3"/>
        <v>0</v>
      </c>
    </row>
    <row r="23" spans="1:17" ht="12.75">
      <c r="A23" s="1"/>
      <c r="B23" s="59" t="s">
        <v>38</v>
      </c>
      <c r="C23" s="51">
        <v>513</v>
      </c>
      <c r="D23" s="52">
        <v>60522</v>
      </c>
      <c r="E23" s="53">
        <v>77615</v>
      </c>
      <c r="F23" s="54">
        <v>483</v>
      </c>
      <c r="G23" s="53">
        <v>74540</v>
      </c>
      <c r="H23" s="54">
        <f t="shared" si="0"/>
        <v>64080</v>
      </c>
      <c r="I23" s="55">
        <v>1765</v>
      </c>
      <c r="J23" s="54">
        <v>21770</v>
      </c>
      <c r="K23" s="54">
        <v>14623</v>
      </c>
      <c r="L23" s="54">
        <v>34</v>
      </c>
      <c r="M23" s="54">
        <v>18293</v>
      </c>
      <c r="N23" s="54">
        <v>18134</v>
      </c>
      <c r="O23" s="56">
        <f t="shared" si="1"/>
        <v>51138</v>
      </c>
      <c r="P23" s="57">
        <f t="shared" si="2"/>
        <v>18134</v>
      </c>
      <c r="Q23" s="111">
        <f t="shared" si="3"/>
        <v>0</v>
      </c>
    </row>
    <row r="24" spans="1:17" ht="12.75">
      <c r="A24" s="1"/>
      <c r="B24" s="50" t="s">
        <v>39</v>
      </c>
      <c r="C24" s="51">
        <v>229</v>
      </c>
      <c r="D24" s="52">
        <v>76328</v>
      </c>
      <c r="E24" s="53">
        <v>18000</v>
      </c>
      <c r="F24" s="54">
        <v>0</v>
      </c>
      <c r="G24" s="53">
        <v>0</v>
      </c>
      <c r="H24" s="54">
        <f t="shared" si="0"/>
        <v>94328</v>
      </c>
      <c r="I24" s="55">
        <v>2708</v>
      </c>
      <c r="J24" s="54">
        <v>46208</v>
      </c>
      <c r="K24" s="54">
        <v>85336</v>
      </c>
      <c r="L24" s="54">
        <v>1353</v>
      </c>
      <c r="M24" s="54">
        <v>74753</v>
      </c>
      <c r="N24" s="54">
        <v>58144</v>
      </c>
      <c r="O24" s="56">
        <f t="shared" si="1"/>
        <v>163966</v>
      </c>
      <c r="P24" s="57">
        <f t="shared" si="2"/>
        <v>58144</v>
      </c>
      <c r="Q24" s="111">
        <f t="shared" si="3"/>
        <v>0</v>
      </c>
    </row>
    <row r="25" spans="1:17" ht="11.25" customHeight="1">
      <c r="A25" s="1"/>
      <c r="B25" s="50" t="s">
        <v>40</v>
      </c>
      <c r="C25" s="51">
        <v>273</v>
      </c>
      <c r="D25" s="52">
        <v>75229</v>
      </c>
      <c r="E25" s="53">
        <v>118171</v>
      </c>
      <c r="F25" s="54">
        <v>904</v>
      </c>
      <c r="G25" s="53">
        <v>107855</v>
      </c>
      <c r="H25" s="54">
        <f t="shared" si="0"/>
        <v>86449</v>
      </c>
      <c r="I25" s="55">
        <v>2215</v>
      </c>
      <c r="J25" s="54">
        <v>79490</v>
      </c>
      <c r="K25" s="54">
        <v>34146</v>
      </c>
      <c r="L25" s="54">
        <v>562</v>
      </c>
      <c r="M25" s="54">
        <v>38736</v>
      </c>
      <c r="N25" s="54">
        <v>75462</v>
      </c>
      <c r="O25" s="56">
        <f t="shared" si="1"/>
        <v>212803</v>
      </c>
      <c r="P25" s="57">
        <f t="shared" si="2"/>
        <v>75462</v>
      </c>
      <c r="Q25" s="111">
        <f t="shared" si="3"/>
        <v>0</v>
      </c>
    </row>
    <row r="26" spans="1:17" ht="12.75">
      <c r="A26" s="1"/>
      <c r="B26" s="59" t="s">
        <v>41</v>
      </c>
      <c r="C26" s="51">
        <v>6045</v>
      </c>
      <c r="D26" s="52">
        <v>261224</v>
      </c>
      <c r="E26" s="53">
        <v>16552</v>
      </c>
      <c r="F26" s="54">
        <v>1</v>
      </c>
      <c r="G26" s="53">
        <v>9876</v>
      </c>
      <c r="H26" s="54">
        <f t="shared" si="0"/>
        <v>267901</v>
      </c>
      <c r="I26" s="55">
        <v>670</v>
      </c>
      <c r="J26" s="54">
        <v>10380</v>
      </c>
      <c r="K26" s="54">
        <v>2143</v>
      </c>
      <c r="L26" s="54">
        <v>0</v>
      </c>
      <c r="M26" s="54">
        <v>1489</v>
      </c>
      <c r="N26" s="54">
        <v>11034</v>
      </c>
      <c r="O26" s="56">
        <f t="shared" si="1"/>
        <v>31116</v>
      </c>
      <c r="P26" s="57">
        <f t="shared" si="2"/>
        <v>11034</v>
      </c>
      <c r="Q26" s="111">
        <f t="shared" si="3"/>
        <v>0</v>
      </c>
    </row>
    <row r="27" spans="1:17" ht="12.75">
      <c r="A27" s="1"/>
      <c r="B27" s="59" t="s">
        <v>42</v>
      </c>
      <c r="C27" s="51">
        <v>669</v>
      </c>
      <c r="D27" s="52">
        <v>199301</v>
      </c>
      <c r="E27" s="53">
        <v>179</v>
      </c>
      <c r="F27" s="54">
        <v>0</v>
      </c>
      <c r="G27" s="53">
        <v>11495</v>
      </c>
      <c r="H27" s="54">
        <f t="shared" si="0"/>
        <v>187985</v>
      </c>
      <c r="I27" s="55">
        <v>396</v>
      </c>
      <c r="J27" s="54">
        <v>2144</v>
      </c>
      <c r="K27" s="54">
        <v>715</v>
      </c>
      <c r="L27" s="54">
        <v>0</v>
      </c>
      <c r="M27" s="54">
        <v>437</v>
      </c>
      <c r="N27" s="54">
        <v>2422</v>
      </c>
      <c r="O27" s="56">
        <f t="shared" si="1"/>
        <v>6830</v>
      </c>
      <c r="P27" s="57">
        <f t="shared" si="2"/>
        <v>2422</v>
      </c>
      <c r="Q27" s="111">
        <f t="shared" si="3"/>
        <v>0</v>
      </c>
    </row>
    <row r="28" spans="1:17" ht="12.75">
      <c r="A28" s="1"/>
      <c r="B28" s="50" t="s">
        <v>43</v>
      </c>
      <c r="C28" s="51">
        <v>148</v>
      </c>
      <c r="D28" s="52">
        <v>78843</v>
      </c>
      <c r="E28" s="53">
        <v>22367</v>
      </c>
      <c r="F28" s="54">
        <v>0</v>
      </c>
      <c r="G28" s="53">
        <v>15273</v>
      </c>
      <c r="H28" s="54">
        <f t="shared" si="0"/>
        <v>85937</v>
      </c>
      <c r="I28" s="55">
        <v>159</v>
      </c>
      <c r="J28" s="54">
        <v>8999</v>
      </c>
      <c r="K28" s="54">
        <v>3820</v>
      </c>
      <c r="L28" s="54">
        <v>0</v>
      </c>
      <c r="M28" s="54">
        <v>4452</v>
      </c>
      <c r="N28" s="54">
        <v>8367</v>
      </c>
      <c r="O28" s="56">
        <f t="shared" si="1"/>
        <v>23595</v>
      </c>
      <c r="P28" s="57">
        <f t="shared" si="2"/>
        <v>8367</v>
      </c>
      <c r="Q28" s="111">
        <f t="shared" si="3"/>
        <v>0</v>
      </c>
    </row>
    <row r="29" spans="1:17" ht="12.75">
      <c r="A29" s="1"/>
      <c r="B29" s="112" t="s">
        <v>44</v>
      </c>
      <c r="C29" s="51">
        <v>1076</v>
      </c>
      <c r="D29" s="52">
        <v>57636</v>
      </c>
      <c r="E29" s="53">
        <v>4318</v>
      </c>
      <c r="F29" s="54">
        <v>0</v>
      </c>
      <c r="G29" s="53">
        <v>149</v>
      </c>
      <c r="H29" s="54">
        <f t="shared" si="0"/>
        <v>61805</v>
      </c>
      <c r="I29" s="55">
        <v>18</v>
      </c>
      <c r="J29" s="54">
        <v>18</v>
      </c>
      <c r="K29" s="54">
        <v>27</v>
      </c>
      <c r="L29" s="54">
        <v>0</v>
      </c>
      <c r="M29" s="54">
        <v>6</v>
      </c>
      <c r="N29" s="54">
        <v>39</v>
      </c>
      <c r="O29" s="56">
        <f t="shared" si="1"/>
        <v>110</v>
      </c>
      <c r="P29" s="57">
        <f t="shared" si="2"/>
        <v>39</v>
      </c>
      <c r="Q29" s="111">
        <f t="shared" si="3"/>
        <v>0</v>
      </c>
    </row>
    <row r="30" spans="1:17" ht="12.75">
      <c r="A30" s="1"/>
      <c r="B30" s="112" t="s">
        <v>45</v>
      </c>
      <c r="C30" s="51">
        <v>226</v>
      </c>
      <c r="D30" s="52">
        <v>131770</v>
      </c>
      <c r="E30" s="53">
        <v>15271</v>
      </c>
      <c r="F30" s="54">
        <v>0</v>
      </c>
      <c r="G30" s="53">
        <v>7031</v>
      </c>
      <c r="H30" s="54">
        <f t="shared" si="0"/>
        <v>140010</v>
      </c>
      <c r="I30" s="55">
        <v>5378</v>
      </c>
      <c r="J30" s="54">
        <v>81806</v>
      </c>
      <c r="K30" s="54">
        <v>7743</v>
      </c>
      <c r="L30" s="54">
        <v>0</v>
      </c>
      <c r="M30" s="54">
        <v>9182</v>
      </c>
      <c r="N30" s="54">
        <v>80367</v>
      </c>
      <c r="O30" s="56">
        <f t="shared" si="1"/>
        <v>226635</v>
      </c>
      <c r="P30" s="57">
        <f t="shared" si="2"/>
        <v>80367</v>
      </c>
      <c r="Q30" s="111">
        <f t="shared" si="3"/>
        <v>0</v>
      </c>
    </row>
    <row r="31" spans="1:17" ht="12.75">
      <c r="A31" s="1"/>
      <c r="B31" s="62" t="s">
        <v>46</v>
      </c>
      <c r="C31" s="51">
        <v>34</v>
      </c>
      <c r="D31" s="52">
        <v>78794</v>
      </c>
      <c r="E31" s="53">
        <v>157891</v>
      </c>
      <c r="F31" s="54">
        <v>92</v>
      </c>
      <c r="G31" s="53">
        <v>145510</v>
      </c>
      <c r="H31" s="54">
        <f t="shared" si="0"/>
        <v>91267</v>
      </c>
      <c r="I31" s="55">
        <v>573</v>
      </c>
      <c r="J31" s="54">
        <v>15927</v>
      </c>
      <c r="K31" s="54">
        <v>44072</v>
      </c>
      <c r="L31" s="54">
        <v>0</v>
      </c>
      <c r="M31" s="54">
        <v>44677</v>
      </c>
      <c r="N31" s="54">
        <v>15322</v>
      </c>
      <c r="O31" s="56">
        <f t="shared" si="1"/>
        <v>43208</v>
      </c>
      <c r="P31" s="57">
        <f t="shared" si="2"/>
        <v>15322</v>
      </c>
      <c r="Q31" s="111">
        <f t="shared" si="3"/>
        <v>0</v>
      </c>
    </row>
    <row r="32" spans="1:17" ht="12.75">
      <c r="A32" s="1"/>
      <c r="B32" s="50" t="s">
        <v>58</v>
      </c>
      <c r="C32" s="51">
        <v>1</v>
      </c>
      <c r="D32" s="52">
        <v>1000</v>
      </c>
      <c r="E32" s="53">
        <v>6161</v>
      </c>
      <c r="F32" s="54">
        <v>0</v>
      </c>
      <c r="G32" s="53">
        <v>6161</v>
      </c>
      <c r="H32" s="54">
        <f t="shared" si="0"/>
        <v>1000</v>
      </c>
      <c r="I32" s="55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6">
        <f t="shared" si="1"/>
        <v>0</v>
      </c>
      <c r="P32" s="57">
        <f t="shared" si="2"/>
        <v>0</v>
      </c>
      <c r="Q32" s="111">
        <f t="shared" si="3"/>
        <v>0</v>
      </c>
    </row>
    <row r="33" spans="1:17" ht="12.75">
      <c r="A33" s="1"/>
      <c r="B33" s="62" t="s">
        <v>48</v>
      </c>
      <c r="C33" s="51">
        <v>522</v>
      </c>
      <c r="D33" s="52">
        <v>21252</v>
      </c>
      <c r="E33" s="53">
        <v>27912</v>
      </c>
      <c r="F33" s="54">
        <v>0</v>
      </c>
      <c r="G33" s="53">
        <v>15045</v>
      </c>
      <c r="H33" s="54">
        <f t="shared" si="0"/>
        <v>34119</v>
      </c>
      <c r="I33" s="55">
        <v>1400</v>
      </c>
      <c r="J33" s="54">
        <v>55033</v>
      </c>
      <c r="K33" s="54">
        <v>20934</v>
      </c>
      <c r="L33" s="54">
        <v>0</v>
      </c>
      <c r="M33" s="54">
        <v>20007</v>
      </c>
      <c r="N33" s="54">
        <v>55960</v>
      </c>
      <c r="O33" s="56">
        <f t="shared" si="1"/>
        <v>157807</v>
      </c>
      <c r="P33" s="57">
        <f t="shared" si="2"/>
        <v>55960</v>
      </c>
      <c r="Q33" s="111">
        <f t="shared" si="3"/>
        <v>0</v>
      </c>
    </row>
    <row r="34" spans="1:17" ht="12.75">
      <c r="A34" s="1"/>
      <c r="B34" s="62" t="s">
        <v>49</v>
      </c>
      <c r="C34" s="51">
        <v>1247</v>
      </c>
      <c r="D34" s="52">
        <v>229443</v>
      </c>
      <c r="E34" s="53">
        <v>537966</v>
      </c>
      <c r="F34" s="54">
        <v>2831</v>
      </c>
      <c r="G34" s="53">
        <v>526781</v>
      </c>
      <c r="H34" s="54">
        <f t="shared" si="0"/>
        <v>243459</v>
      </c>
      <c r="I34" s="55">
        <v>4186</v>
      </c>
      <c r="J34" s="54">
        <v>43282</v>
      </c>
      <c r="K34" s="54">
        <v>50264</v>
      </c>
      <c r="L34" s="54">
        <v>201</v>
      </c>
      <c r="M34" s="54">
        <v>52445</v>
      </c>
      <c r="N34" s="54">
        <v>41302</v>
      </c>
      <c r="O34" s="56">
        <f t="shared" si="1"/>
        <v>116472</v>
      </c>
      <c r="P34" s="57">
        <f t="shared" si="2"/>
        <v>41302</v>
      </c>
      <c r="Q34" s="111">
        <f t="shared" si="3"/>
        <v>0</v>
      </c>
    </row>
    <row r="35" spans="1:17" ht="12.75">
      <c r="A35" s="1"/>
      <c r="B35" s="62" t="s">
        <v>50</v>
      </c>
      <c r="C35" s="51">
        <v>142</v>
      </c>
      <c r="D35" s="52">
        <v>6617</v>
      </c>
      <c r="E35" s="53">
        <v>21755</v>
      </c>
      <c r="F35" s="54">
        <v>87</v>
      </c>
      <c r="G35" s="53">
        <v>18838</v>
      </c>
      <c r="H35" s="54">
        <f t="shared" si="0"/>
        <v>9621</v>
      </c>
      <c r="I35" s="55">
        <v>1346</v>
      </c>
      <c r="J35" s="54">
        <v>65843</v>
      </c>
      <c r="K35" s="54">
        <v>61974</v>
      </c>
      <c r="L35" s="54">
        <v>348</v>
      </c>
      <c r="M35" s="54">
        <v>73952</v>
      </c>
      <c r="N35" s="54">
        <v>54213</v>
      </c>
      <c r="O35" s="56">
        <f t="shared" si="1"/>
        <v>152881</v>
      </c>
      <c r="P35" s="57">
        <f t="shared" si="2"/>
        <v>54213</v>
      </c>
      <c r="Q35" s="111">
        <f t="shared" si="3"/>
        <v>0</v>
      </c>
    </row>
    <row r="36" spans="1:17" ht="12.75">
      <c r="A36" s="1"/>
      <c r="B36" s="62" t="s">
        <v>51</v>
      </c>
      <c r="C36" s="51">
        <v>662</v>
      </c>
      <c r="D36" s="52">
        <v>56333</v>
      </c>
      <c r="E36" s="53">
        <v>49756</v>
      </c>
      <c r="F36" s="54">
        <v>703</v>
      </c>
      <c r="G36" s="53">
        <v>53167</v>
      </c>
      <c r="H36" s="54">
        <f t="shared" si="0"/>
        <v>53625</v>
      </c>
      <c r="I36" s="55">
        <v>3846</v>
      </c>
      <c r="J36" s="54">
        <v>241450</v>
      </c>
      <c r="K36" s="54">
        <v>173273</v>
      </c>
      <c r="L36" s="54">
        <v>1296</v>
      </c>
      <c r="M36" s="54">
        <v>194258</v>
      </c>
      <c r="N36" s="54">
        <v>221761</v>
      </c>
      <c r="O36" s="56">
        <f t="shared" si="1"/>
        <v>625366</v>
      </c>
      <c r="P36" s="57">
        <f t="shared" si="2"/>
        <v>221761</v>
      </c>
      <c r="Q36" s="111">
        <f t="shared" si="3"/>
        <v>0</v>
      </c>
    </row>
    <row r="37" spans="1:17" ht="12.75">
      <c r="A37" s="1"/>
      <c r="B37" s="24"/>
      <c r="C37" s="99"/>
      <c r="D37" s="100"/>
      <c r="E37" s="100"/>
      <c r="F37" s="101"/>
      <c r="G37" s="100"/>
      <c r="H37" s="102"/>
      <c r="I37" s="103"/>
      <c r="J37" s="101"/>
      <c r="K37" s="101"/>
      <c r="L37" s="101"/>
      <c r="M37" s="101"/>
      <c r="N37" s="101"/>
      <c r="O37" s="104"/>
      <c r="P37" s="23"/>
      <c r="Q37" s="111"/>
    </row>
    <row r="38" spans="1:17" ht="13.5" thickBot="1">
      <c r="A38" s="1"/>
      <c r="B38" s="105" t="s">
        <v>52</v>
      </c>
      <c r="C38" s="73">
        <f>SUM(C12:C37)</f>
        <v>260746</v>
      </c>
      <c r="D38" s="108">
        <f>SUM(D12:D37)</f>
        <v>4310594</v>
      </c>
      <c r="E38" s="108">
        <f>SUM(E12:E37)</f>
        <v>3035199</v>
      </c>
      <c r="F38" s="108">
        <f>SUM(F12:F37)</f>
        <v>30179</v>
      </c>
      <c r="G38" s="108">
        <f>SUM(G12:G37)</f>
        <v>2817826</v>
      </c>
      <c r="H38" s="113">
        <f>SUM(D38+E38+F38-G38)</f>
        <v>4558146</v>
      </c>
      <c r="I38" s="108">
        <f>SUM(I12:I37)</f>
        <v>772340</v>
      </c>
      <c r="J38" s="108">
        <f>SUM(J12:J37)</f>
        <v>4836479</v>
      </c>
      <c r="K38" s="108">
        <f>SUM(K12:K37)</f>
        <v>1772696</v>
      </c>
      <c r="L38" s="108">
        <f>SUM(L12:L37)</f>
        <v>19787</v>
      </c>
      <c r="M38" s="108">
        <f>SUM(M12:M37)</f>
        <v>1831209</v>
      </c>
      <c r="N38" s="106">
        <f>SUM(J38+K38+L38-M38)</f>
        <v>4797753</v>
      </c>
      <c r="O38" s="109">
        <f>ROUND(N38*$O$5,0)</f>
        <v>13529663</v>
      </c>
      <c r="P38" s="23"/>
      <c r="Q38" s="111">
        <f>O38+H38</f>
        <v>18087809</v>
      </c>
    </row>
    <row r="39" spans="2:17" ht="16.5" thickBot="1" thickTop="1">
      <c r="B39" s="76"/>
      <c r="C39" s="77"/>
      <c r="D39" s="78"/>
      <c r="E39" s="78"/>
      <c r="F39" s="78"/>
      <c r="G39" s="78"/>
      <c r="H39" s="78"/>
      <c r="I39" s="80"/>
      <c r="J39" s="78"/>
      <c r="K39" s="78"/>
      <c r="L39" s="78"/>
      <c r="M39" s="78"/>
      <c r="N39" s="78"/>
      <c r="O39" s="81"/>
      <c r="P39" s="82"/>
      <c r="Q39" s="114"/>
    </row>
    <row r="40" spans="2:15" ht="15">
      <c r="B40" s="83" t="s">
        <v>53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ht="12.75">
      <c r="B41" t="s">
        <v>54</v>
      </c>
    </row>
    <row r="43" spans="1:17" ht="12.75">
      <c r="A43" s="1"/>
      <c r="B43" s="115"/>
      <c r="C43" s="116"/>
      <c r="D43" s="52"/>
      <c r="E43" s="53"/>
      <c r="F43" s="54"/>
      <c r="G43" s="53"/>
      <c r="H43" s="54"/>
      <c r="I43" s="117"/>
      <c r="J43" s="54"/>
      <c r="K43" s="54"/>
      <c r="L43" s="54"/>
      <c r="M43" s="54"/>
      <c r="N43" s="54"/>
      <c r="O43" s="54"/>
      <c r="P43" s="118"/>
      <c r="Q43" s="111"/>
    </row>
    <row r="44" spans="2:15" ht="14.25">
      <c r="B44" s="85"/>
      <c r="C44" s="119"/>
      <c r="D44" s="119"/>
      <c r="E44" s="119"/>
      <c r="F44" s="119"/>
      <c r="G44" s="119"/>
      <c r="H44" s="119"/>
      <c r="I44" s="119"/>
      <c r="J44" s="87"/>
      <c r="K44" s="87"/>
      <c r="L44" s="87"/>
      <c r="M44" s="87"/>
      <c r="N44" s="87"/>
      <c r="O44" s="66"/>
    </row>
    <row r="45" spans="9:15" ht="12" customHeight="1">
      <c r="I45" s="69"/>
      <c r="J45" s="69"/>
      <c r="K45" s="69"/>
      <c r="L45" s="69"/>
      <c r="M45" s="69"/>
      <c r="N45" s="66"/>
      <c r="O45" s="66"/>
    </row>
    <row r="47" spans="13:15" ht="12.75">
      <c r="M47" s="69"/>
      <c r="N47" s="69"/>
      <c r="O47" s="69"/>
    </row>
  </sheetData>
  <printOptions horizontalCentered="1" verticalCentered="1"/>
  <pageMargins left="0.5905511811023623" right="0.5905511811023623" top="0.7874015748031497" bottom="0.3937007874015748" header="0.5118110236220472" footer="0.5118110236220472"/>
  <pageSetup horizontalDpi="240" verticalDpi="24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18.28125" style="0" customWidth="1"/>
    <col min="3" max="3" width="10.7109375" style="0" customWidth="1"/>
    <col min="5" max="5" width="10.421875" style="0" customWidth="1"/>
    <col min="6" max="6" width="8.57421875" style="0" customWidth="1"/>
    <col min="7" max="7" width="12.00390625" style="0" customWidth="1"/>
    <col min="8" max="8" width="9.8515625" style="0" customWidth="1"/>
    <col min="9" max="9" width="11.28125" style="0" customWidth="1"/>
    <col min="10" max="10" width="9.7109375" style="0" customWidth="1"/>
    <col min="11" max="11" width="8.57421875" style="0" customWidth="1"/>
    <col min="12" max="12" width="8.140625" style="0" customWidth="1"/>
    <col min="13" max="13" width="11.00390625" style="0" customWidth="1"/>
    <col min="14" max="14" width="10.421875" style="0" customWidth="1"/>
    <col min="15" max="15" width="12.00390625" style="0" customWidth="1"/>
    <col min="16" max="16" width="0.425781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2:15" ht="12.7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2.75">
      <c r="B3" s="5" t="s">
        <v>61</v>
      </c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6"/>
      <c r="O3" s="6"/>
    </row>
    <row r="4" spans="2:15" ht="12.75">
      <c r="B4" s="3" t="str">
        <f>Vist!B4</f>
        <v>AL 30 DE ABRIL DE 1998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" t="s">
        <v>4</v>
      </c>
      <c r="O5" s="15">
        <f>Vist!O5</f>
        <v>2.82</v>
      </c>
    </row>
    <row r="6" spans="1:16" ht="15">
      <c r="A6" s="16"/>
      <c r="B6" s="17"/>
      <c r="C6" s="18" t="s">
        <v>5</v>
      </c>
      <c r="D6" s="19"/>
      <c r="E6" s="20"/>
      <c r="F6" s="20"/>
      <c r="G6" s="20"/>
      <c r="H6" s="20"/>
      <c r="I6" s="21" t="s">
        <v>6</v>
      </c>
      <c r="J6" s="20"/>
      <c r="K6" s="19"/>
      <c r="L6" s="20"/>
      <c r="M6" s="20"/>
      <c r="N6" s="20"/>
      <c r="O6" s="22"/>
      <c r="P6" s="82"/>
    </row>
    <row r="7" spans="1:16" ht="15">
      <c r="A7" s="16"/>
      <c r="B7" s="24"/>
      <c r="C7" s="25" t="s">
        <v>7</v>
      </c>
      <c r="D7" s="26"/>
      <c r="E7" s="27"/>
      <c r="F7" s="27"/>
      <c r="G7" s="27"/>
      <c r="H7" s="27"/>
      <c r="I7" s="28" t="s">
        <v>8</v>
      </c>
      <c r="J7" s="27"/>
      <c r="K7" s="26"/>
      <c r="L7" s="27"/>
      <c r="M7" s="27"/>
      <c r="N7" s="27"/>
      <c r="O7" s="95" t="s">
        <v>9</v>
      </c>
      <c r="P7" s="82"/>
    </row>
    <row r="8" spans="1:16" ht="15">
      <c r="A8" s="16"/>
      <c r="B8" s="30" t="s">
        <v>10</v>
      </c>
      <c r="C8" s="31"/>
      <c r="D8" s="31"/>
      <c r="E8" s="32" t="s">
        <v>11</v>
      </c>
      <c r="F8" s="33"/>
      <c r="G8" s="31"/>
      <c r="H8" s="31"/>
      <c r="I8" s="34"/>
      <c r="J8" s="31"/>
      <c r="K8" s="32" t="s">
        <v>12</v>
      </c>
      <c r="L8" s="33"/>
      <c r="M8" s="31"/>
      <c r="N8" s="31"/>
      <c r="O8" s="95" t="s">
        <v>13</v>
      </c>
      <c r="P8" s="82"/>
    </row>
    <row r="9" spans="1:16" ht="15">
      <c r="A9" s="16"/>
      <c r="B9" s="35"/>
      <c r="C9" s="36" t="s">
        <v>14</v>
      </c>
      <c r="D9" s="37" t="s">
        <v>15</v>
      </c>
      <c r="E9" s="31"/>
      <c r="F9" s="38" t="s">
        <v>16</v>
      </c>
      <c r="G9" s="37" t="s">
        <v>17</v>
      </c>
      <c r="H9" s="37" t="s">
        <v>15</v>
      </c>
      <c r="I9" s="39" t="s">
        <v>14</v>
      </c>
      <c r="J9" s="37" t="s">
        <v>15</v>
      </c>
      <c r="K9" s="31"/>
      <c r="L9" s="38" t="s">
        <v>16</v>
      </c>
      <c r="M9" s="37" t="s">
        <v>18</v>
      </c>
      <c r="N9" s="37" t="s">
        <v>15</v>
      </c>
      <c r="O9" s="95" t="s">
        <v>19</v>
      </c>
      <c r="P9" s="82"/>
    </row>
    <row r="10" spans="1:16" ht="15.75" thickBot="1">
      <c r="A10" s="16"/>
      <c r="B10" s="40"/>
      <c r="C10" s="41" t="s">
        <v>20</v>
      </c>
      <c r="D10" s="41" t="s">
        <v>21</v>
      </c>
      <c r="E10" s="41" t="s">
        <v>22</v>
      </c>
      <c r="F10" s="41" t="s">
        <v>23</v>
      </c>
      <c r="G10" s="41" t="s">
        <v>24</v>
      </c>
      <c r="H10" s="41" t="s">
        <v>25</v>
      </c>
      <c r="I10" s="42" t="s">
        <v>20</v>
      </c>
      <c r="J10" s="41" t="s">
        <v>21</v>
      </c>
      <c r="K10" s="41" t="s">
        <v>22</v>
      </c>
      <c r="L10" s="41" t="s">
        <v>23</v>
      </c>
      <c r="M10" s="41" t="s">
        <v>24</v>
      </c>
      <c r="N10" s="41" t="s">
        <v>25</v>
      </c>
      <c r="O10" s="96" t="s">
        <v>26</v>
      </c>
      <c r="P10" s="82"/>
    </row>
    <row r="11" spans="2:16" ht="15">
      <c r="B11" s="24"/>
      <c r="C11" s="99"/>
      <c r="D11" s="102"/>
      <c r="E11" s="102"/>
      <c r="F11" s="118"/>
      <c r="G11" s="102"/>
      <c r="H11" s="102"/>
      <c r="I11" s="103"/>
      <c r="J11" s="118"/>
      <c r="K11" s="118"/>
      <c r="L11" s="118"/>
      <c r="M11" s="118"/>
      <c r="N11" s="118"/>
      <c r="O11" s="122"/>
      <c r="P11" s="82"/>
    </row>
    <row r="12" spans="2:16" ht="12.75">
      <c r="B12" s="50" t="s">
        <v>27</v>
      </c>
      <c r="C12" s="51">
        <f>SUM(Vist!C12+Aho!C12+Pla!C12)</f>
        <v>745672</v>
      </c>
      <c r="D12" s="116">
        <f>SUM(Vist!D12+Aho!D12+Pla!D12)</f>
        <v>1981933</v>
      </c>
      <c r="E12" s="116">
        <f>SUM(Vist!E12+Aho!E12+Pla!E12)</f>
        <v>6958937</v>
      </c>
      <c r="F12" s="116">
        <f>SUM(Vist!F12+Aho!F12+Pla!F12)</f>
        <v>14726</v>
      </c>
      <c r="G12" s="116">
        <f>SUM(Vist!G12+Aho!G12+Pla!G12)</f>
        <v>6965613</v>
      </c>
      <c r="H12" s="54">
        <f aca="true" t="shared" si="0" ref="H12:H36">SUM(D12+E12+F12-G12)</f>
        <v>1989983</v>
      </c>
      <c r="I12" s="123">
        <f>SUM(Vist!I12+Aho!I12+Pla!I12)</f>
        <v>486722</v>
      </c>
      <c r="J12" s="116">
        <f>SUM(Vist!J12+Aho!J12+Pla!J12)</f>
        <v>1409022</v>
      </c>
      <c r="K12" s="116">
        <f>SUM(Vist!K12+Aho!K12+Pla!K12)</f>
        <v>6420410</v>
      </c>
      <c r="L12" s="116">
        <f>SUM(Vist!L12+Aho!L12+Pla!L12)</f>
        <v>5604</v>
      </c>
      <c r="M12" s="116">
        <f>SUM(Vist!M12+Aho!M12+Pla!M12)</f>
        <v>6401176</v>
      </c>
      <c r="N12" s="54">
        <f aca="true" t="shared" si="1" ref="N12:N36">SUM(J12+K12+L12-M12)</f>
        <v>1433860</v>
      </c>
      <c r="O12" s="56">
        <f aca="true" t="shared" si="2" ref="O12:O36">ROUND(N12*$O$5,0)</f>
        <v>4043485</v>
      </c>
      <c r="P12" s="124">
        <f aca="true" t="shared" si="3" ref="P12:P36">O12+H12</f>
        <v>6033468</v>
      </c>
    </row>
    <row r="13" spans="2:16" ht="12.75">
      <c r="B13" s="50" t="s">
        <v>28</v>
      </c>
      <c r="C13" s="51">
        <f>SUM(Vist!C13+Aho!C13+Pla!C13)</f>
        <v>242065</v>
      </c>
      <c r="D13" s="116">
        <f>SUM(Vist!D13+Aho!D13+Pla!D13)</f>
        <v>1154544</v>
      </c>
      <c r="E13" s="116">
        <f>SUM(Vist!E13+Aho!E13+Pla!E13)</f>
        <v>1455371</v>
      </c>
      <c r="F13" s="116">
        <f>SUM(Vist!F13+Aho!F13+Pla!F13)</f>
        <v>5796</v>
      </c>
      <c r="G13" s="116">
        <f>SUM(Vist!G13+Aho!G13+Pla!G13)</f>
        <v>1455231</v>
      </c>
      <c r="H13" s="54">
        <f t="shared" si="0"/>
        <v>1160480</v>
      </c>
      <c r="I13" s="123">
        <f>SUM(Vist!I13+Aho!I13+Pla!I13)</f>
        <v>134209</v>
      </c>
      <c r="J13" s="116">
        <f>SUM(Vist!J13+Aho!J13+Pla!J13)</f>
        <v>442725</v>
      </c>
      <c r="K13" s="116">
        <f>SUM(Vist!K13+Aho!K13+Pla!K13)</f>
        <v>214604</v>
      </c>
      <c r="L13" s="116">
        <f>SUM(Vist!L13+Aho!L13+Pla!L13)</f>
        <v>480</v>
      </c>
      <c r="M13" s="116">
        <f>SUM(Vist!M13+Aho!M13+Pla!M13)</f>
        <v>220576</v>
      </c>
      <c r="N13" s="54">
        <f t="shared" si="1"/>
        <v>437233</v>
      </c>
      <c r="O13" s="56">
        <f t="shared" si="2"/>
        <v>1232997</v>
      </c>
      <c r="P13" s="124">
        <f t="shared" si="3"/>
        <v>2393477</v>
      </c>
    </row>
    <row r="14" spans="2:16" ht="12.75">
      <c r="B14" s="50" t="s">
        <v>29</v>
      </c>
      <c r="C14" s="51">
        <f>SUM(Vist!C14+Aho!C14+Pla!C14)</f>
        <v>816920</v>
      </c>
      <c r="D14" s="116">
        <f>SUM(Vist!D14+Aho!D14+Pla!D14)</f>
        <v>2765677</v>
      </c>
      <c r="E14" s="116">
        <f>SUM(Vist!E14+Aho!E14+Pla!E14)</f>
        <v>11219301</v>
      </c>
      <c r="F14" s="116">
        <f>SUM(Vist!F14+Aho!F14+Pla!F14)</f>
        <v>18470</v>
      </c>
      <c r="G14" s="116">
        <f>SUM(Vist!G14+Aho!G14+Pla!G14)</f>
        <v>11176431</v>
      </c>
      <c r="H14" s="54">
        <f t="shared" si="0"/>
        <v>2827017</v>
      </c>
      <c r="I14" s="123">
        <f>SUM(Vist!I14+Aho!I14+Pla!I14)</f>
        <v>899964</v>
      </c>
      <c r="J14" s="116">
        <f>SUM(Vist!J14+Aho!J14+Pla!J14)</f>
        <v>2886294</v>
      </c>
      <c r="K14" s="116">
        <f>SUM(Vist!K14+Aho!K14+Pla!K14)</f>
        <v>4147785</v>
      </c>
      <c r="L14" s="116">
        <f>SUM(Vist!L14+Aho!L14+Pla!L14)</f>
        <v>10349</v>
      </c>
      <c r="M14" s="116">
        <f>SUM(Vist!M14+Aho!M14+Pla!M14)</f>
        <v>4179115</v>
      </c>
      <c r="N14" s="54">
        <f t="shared" si="1"/>
        <v>2865313</v>
      </c>
      <c r="O14" s="56">
        <f t="shared" si="2"/>
        <v>8080183</v>
      </c>
      <c r="P14" s="124">
        <f t="shared" si="3"/>
        <v>10907200</v>
      </c>
    </row>
    <row r="15" spans="2:16" ht="12.75">
      <c r="B15" s="50" t="s">
        <v>30</v>
      </c>
      <c r="C15" s="51">
        <f>SUM(Vist!C15+Aho!C15+Pla!C15)</f>
        <v>366512</v>
      </c>
      <c r="D15" s="116">
        <f>SUM(Vist!D15+Aho!D15+Pla!D15)</f>
        <v>1220317</v>
      </c>
      <c r="E15" s="116">
        <f>SUM(Vist!E15+Aho!E15+Pla!E15)</f>
        <v>3612726</v>
      </c>
      <c r="F15" s="116">
        <f>SUM(Vist!F15+Aho!F15+Pla!F15)</f>
        <v>6426</v>
      </c>
      <c r="G15" s="116">
        <f>SUM(Vist!G15+Aho!G15+Pla!G15)</f>
        <v>3667484</v>
      </c>
      <c r="H15" s="54">
        <f t="shared" si="0"/>
        <v>1171985</v>
      </c>
      <c r="I15" s="123">
        <f>SUM(Vist!I15+Aho!I15+Pla!I15)</f>
        <v>375798</v>
      </c>
      <c r="J15" s="116">
        <f>SUM(Vist!J15+Aho!J15+Pla!J15)</f>
        <v>1889995</v>
      </c>
      <c r="K15" s="116">
        <f>SUM(Vist!K15+Aho!K15+Pla!K15)</f>
        <v>1850932</v>
      </c>
      <c r="L15" s="116">
        <f>SUM(Vist!L15+Aho!L15+Pla!L15)</f>
        <v>5973</v>
      </c>
      <c r="M15" s="116">
        <f>SUM(Vist!M15+Aho!M15+Pla!M15)</f>
        <v>1949486</v>
      </c>
      <c r="N15" s="54">
        <f t="shared" si="1"/>
        <v>1797414</v>
      </c>
      <c r="O15" s="56">
        <f t="shared" si="2"/>
        <v>5068707</v>
      </c>
      <c r="P15" s="124">
        <f t="shared" si="3"/>
        <v>6240692</v>
      </c>
    </row>
    <row r="16" spans="2:16" ht="12.75">
      <c r="B16" s="50" t="s">
        <v>31</v>
      </c>
      <c r="C16" s="51">
        <f>SUM(Vist!C16+Aho!C16+Pla!C16)</f>
        <v>42713</v>
      </c>
      <c r="D16" s="116">
        <f>SUM(Vist!D16+Aho!D16+Pla!D16)</f>
        <v>333612</v>
      </c>
      <c r="E16" s="116">
        <f>SUM(Vist!E16+Aho!E16+Pla!E16)</f>
        <v>1111582</v>
      </c>
      <c r="F16" s="116">
        <f>SUM(Vist!F16+Aho!F16+Pla!F16)</f>
        <v>4669</v>
      </c>
      <c r="G16" s="116">
        <f>SUM(Vist!G16+Aho!G16+Pla!G16)</f>
        <v>1081170</v>
      </c>
      <c r="H16" s="54">
        <f t="shared" si="0"/>
        <v>368693</v>
      </c>
      <c r="I16" s="123">
        <f>SUM(Vist!I16+Aho!I16+Pla!I16)</f>
        <v>53252</v>
      </c>
      <c r="J16" s="116">
        <f>SUM(Vist!J16+Aho!J16+Pla!J16)</f>
        <v>386500</v>
      </c>
      <c r="K16" s="116">
        <f>SUM(Vist!K16+Aho!K16+Pla!K16)</f>
        <v>492307</v>
      </c>
      <c r="L16" s="116">
        <f>SUM(Vist!L16+Aho!L16+Pla!L16)</f>
        <v>2589</v>
      </c>
      <c r="M16" s="116">
        <f>SUM(Vist!M16+Aho!M16+Pla!M16)</f>
        <v>517656</v>
      </c>
      <c r="N16" s="54">
        <f t="shared" si="1"/>
        <v>363740</v>
      </c>
      <c r="O16" s="56">
        <f t="shared" si="2"/>
        <v>1025747</v>
      </c>
      <c r="P16" s="124">
        <f t="shared" si="3"/>
        <v>1394440</v>
      </c>
    </row>
    <row r="17" spans="2:16" ht="12.75">
      <c r="B17" s="59" t="s">
        <v>57</v>
      </c>
      <c r="C17" s="51">
        <f>SUM(Vist!C17+Aho!C17+Pla!C17)</f>
        <v>28441</v>
      </c>
      <c r="D17" s="116">
        <f>SUM(Vist!D17+Aho!D17+Pla!D17)</f>
        <v>95831</v>
      </c>
      <c r="E17" s="116">
        <f>SUM(Vist!E17+Aho!E17+Pla!E17)</f>
        <v>218644</v>
      </c>
      <c r="F17" s="116">
        <f>SUM(Vist!F17+Aho!F17+Pla!F17)</f>
        <v>1</v>
      </c>
      <c r="G17" s="116">
        <f>SUM(Vist!G17+Aho!G17+Pla!G17)</f>
        <v>201907</v>
      </c>
      <c r="H17" s="54">
        <f t="shared" si="0"/>
        <v>112569</v>
      </c>
      <c r="I17" s="123">
        <f>SUM(Vist!I17+Aho!I17+Pla!I17)</f>
        <v>13681</v>
      </c>
      <c r="J17" s="116">
        <f>SUM(Vist!J17+Aho!J17+Pla!J17)</f>
        <v>102465</v>
      </c>
      <c r="K17" s="116">
        <f>SUM(Vist!K17+Aho!K17+Pla!K17)</f>
        <v>129147</v>
      </c>
      <c r="L17" s="116">
        <f>SUM(Vist!L17+Aho!L17+Pla!L17)</f>
        <v>0</v>
      </c>
      <c r="M17" s="116">
        <f>SUM(Vist!M17+Aho!M17+Pla!M17)</f>
        <v>137518</v>
      </c>
      <c r="N17" s="54">
        <f t="shared" si="1"/>
        <v>94094</v>
      </c>
      <c r="O17" s="56">
        <f t="shared" si="2"/>
        <v>265345</v>
      </c>
      <c r="P17" s="124">
        <f t="shared" si="3"/>
        <v>377914</v>
      </c>
    </row>
    <row r="18" spans="2:16" ht="12.75">
      <c r="B18" s="50" t="s">
        <v>33</v>
      </c>
      <c r="C18" s="51">
        <f>SUM(Vist!C18+Aho!C18+Pla!C18)</f>
        <v>143814</v>
      </c>
      <c r="D18" s="116">
        <f>SUM(Vist!D18+Aho!D18+Pla!D18)</f>
        <v>462966</v>
      </c>
      <c r="E18" s="116">
        <f>SUM(Vist!E18+Aho!E18+Pla!E18)</f>
        <v>1180074</v>
      </c>
      <c r="F18" s="116">
        <f>SUM(Vist!F18+Aho!F18+Pla!F18)</f>
        <v>112</v>
      </c>
      <c r="G18" s="116">
        <f>SUM(Vist!G18+Aho!G18+Pla!G18)</f>
        <v>1191544</v>
      </c>
      <c r="H18" s="54">
        <f t="shared" si="0"/>
        <v>451608</v>
      </c>
      <c r="I18" s="123">
        <f>SUM(Vist!I18+Aho!I18+Pla!I18)</f>
        <v>122194</v>
      </c>
      <c r="J18" s="116">
        <f>SUM(Vist!J18+Aho!J18+Pla!J18)</f>
        <v>462581</v>
      </c>
      <c r="K18" s="116">
        <f>SUM(Vist!K18+Aho!K18+Pla!K18)</f>
        <v>433485</v>
      </c>
      <c r="L18" s="116">
        <f>SUM(Vist!L18+Aho!L18+Pla!L18)</f>
        <v>1333</v>
      </c>
      <c r="M18" s="116">
        <f>SUM(Vist!M18+Aho!M18+Pla!M18)</f>
        <v>478668</v>
      </c>
      <c r="N18" s="54">
        <f t="shared" si="1"/>
        <v>418731</v>
      </c>
      <c r="O18" s="56">
        <f t="shared" si="2"/>
        <v>1180821</v>
      </c>
      <c r="P18" s="124">
        <f t="shared" si="3"/>
        <v>1632429</v>
      </c>
    </row>
    <row r="19" spans="2:16" ht="12.75">
      <c r="B19" s="59" t="s">
        <v>34</v>
      </c>
      <c r="C19" s="51">
        <f>SUM(Vist!C19+Aho!C19+Pla!C19)</f>
        <v>26359</v>
      </c>
      <c r="D19" s="116">
        <f>SUM(Vist!D19+Aho!D19+Pla!D19)</f>
        <v>151550</v>
      </c>
      <c r="E19" s="116">
        <f>SUM(Vist!E19+Aho!E19+Pla!E19)</f>
        <v>372380</v>
      </c>
      <c r="F19" s="116">
        <f>SUM(Vist!F19+Aho!F19+Pla!F19)</f>
        <v>1371</v>
      </c>
      <c r="G19" s="116">
        <f>SUM(Vist!G19+Aho!G19+Pla!G19)</f>
        <v>374371</v>
      </c>
      <c r="H19" s="54">
        <f t="shared" si="0"/>
        <v>150930</v>
      </c>
      <c r="I19" s="123">
        <f>SUM(Vist!I19+Aho!I19+Pla!I19)</f>
        <v>13702</v>
      </c>
      <c r="J19" s="116">
        <f>SUM(Vist!J19+Aho!J19+Pla!J19)</f>
        <v>119813</v>
      </c>
      <c r="K19" s="116">
        <f>SUM(Vist!K19+Aho!K19+Pla!K19)</f>
        <v>122313</v>
      </c>
      <c r="L19" s="116">
        <f>SUM(Vist!L19+Aho!L19+Pla!L19)</f>
        <v>586</v>
      </c>
      <c r="M19" s="116">
        <f>SUM(Vist!M19+Aho!M19+Pla!M19)</f>
        <v>121783</v>
      </c>
      <c r="N19" s="54">
        <f t="shared" si="1"/>
        <v>120929</v>
      </c>
      <c r="O19" s="56">
        <f t="shared" si="2"/>
        <v>341020</v>
      </c>
      <c r="P19" s="124">
        <f t="shared" si="3"/>
        <v>491950</v>
      </c>
    </row>
    <row r="20" spans="2:16" ht="12.75">
      <c r="B20" s="50" t="s">
        <v>35</v>
      </c>
      <c r="C20" s="51">
        <f>SUM(Vist!C20+Aho!C20+Pla!C20)</f>
        <v>136303</v>
      </c>
      <c r="D20" s="116">
        <f>SUM(Vist!D20+Aho!D20+Pla!D20)</f>
        <v>368851</v>
      </c>
      <c r="E20" s="116">
        <f>SUM(Vist!E20+Aho!E20+Pla!E20)</f>
        <v>819133</v>
      </c>
      <c r="F20" s="116">
        <f>SUM(Vist!F20+Aho!F20+Pla!F20)</f>
        <v>770</v>
      </c>
      <c r="G20" s="116">
        <f>SUM(Vist!G20+Aho!G20+Pla!G20)</f>
        <v>809219</v>
      </c>
      <c r="H20" s="54">
        <f t="shared" si="0"/>
        <v>379535</v>
      </c>
      <c r="I20" s="123">
        <f>SUM(Vist!I20+Aho!I20+Pla!I20)</f>
        <v>90501</v>
      </c>
      <c r="J20" s="116">
        <f>SUM(Vist!J20+Aho!J20+Pla!J20)</f>
        <v>308377</v>
      </c>
      <c r="K20" s="116">
        <f>SUM(Vist!K20+Aho!K20+Pla!K20)</f>
        <v>437292</v>
      </c>
      <c r="L20" s="116">
        <f>SUM(Vist!L20+Aho!L20+Pla!L20)</f>
        <v>596</v>
      </c>
      <c r="M20" s="116">
        <f>SUM(Vist!M20+Aho!M20+Pla!M20)</f>
        <v>416046</v>
      </c>
      <c r="N20" s="54">
        <f t="shared" si="1"/>
        <v>330219</v>
      </c>
      <c r="O20" s="56">
        <f t="shared" si="2"/>
        <v>931218</v>
      </c>
      <c r="P20" s="124">
        <f t="shared" si="3"/>
        <v>1310753</v>
      </c>
    </row>
    <row r="21" spans="2:16" ht="12.75">
      <c r="B21" s="50" t="s">
        <v>36</v>
      </c>
      <c r="C21" s="51">
        <f>SUM(Vist!C21+Aho!C21+Pla!C21)</f>
        <v>15114</v>
      </c>
      <c r="D21" s="116">
        <f>SUM(Vist!D21+Aho!D21+Pla!D21)</f>
        <v>179215</v>
      </c>
      <c r="E21" s="116">
        <f>SUM(Vist!E21+Aho!E21+Pla!E21)</f>
        <v>1769778</v>
      </c>
      <c r="F21" s="116">
        <f>SUM(Vist!F21+Aho!F21+Pla!F21)</f>
        <v>1673</v>
      </c>
      <c r="G21" s="116">
        <f>SUM(Vist!G21+Aho!G21+Pla!G21)</f>
        <v>1767422</v>
      </c>
      <c r="H21" s="54">
        <f t="shared" si="0"/>
        <v>183244</v>
      </c>
      <c r="I21" s="123">
        <f>SUM(Vist!I21+Aho!I21+Pla!I21)</f>
        <v>13296</v>
      </c>
      <c r="J21" s="116">
        <f>SUM(Vist!J21+Aho!J21+Pla!J21)</f>
        <v>63364</v>
      </c>
      <c r="K21" s="116">
        <f>SUM(Vist!K21+Aho!K21+Pla!K21)</f>
        <v>541659</v>
      </c>
      <c r="L21" s="116">
        <f>SUM(Vist!L21+Aho!L21+Pla!L21)</f>
        <v>231</v>
      </c>
      <c r="M21" s="116">
        <f>SUM(Vist!M21+Aho!M21+Pla!M21)</f>
        <v>538470</v>
      </c>
      <c r="N21" s="54">
        <f t="shared" si="1"/>
        <v>66784</v>
      </c>
      <c r="O21" s="56">
        <f t="shared" si="2"/>
        <v>188331</v>
      </c>
      <c r="P21" s="124">
        <f t="shared" si="3"/>
        <v>371575</v>
      </c>
    </row>
    <row r="22" spans="2:16" ht="12.75">
      <c r="B22" s="59" t="s">
        <v>37</v>
      </c>
      <c r="C22" s="51">
        <f>SUM(Vist!C22+Aho!C22+Pla!C22)</f>
        <v>29614</v>
      </c>
      <c r="D22" s="116">
        <f>SUM(Vist!D22+Aho!D22+Pla!D22)</f>
        <v>113770</v>
      </c>
      <c r="E22" s="116">
        <f>SUM(Vist!E22+Aho!E22+Pla!E22)</f>
        <v>193514</v>
      </c>
      <c r="F22" s="116">
        <f>SUM(Vist!F22+Aho!F22+Pla!F22)</f>
        <v>339</v>
      </c>
      <c r="G22" s="116">
        <f>SUM(Vist!G22+Aho!G22+Pla!G22)</f>
        <v>203030</v>
      </c>
      <c r="H22" s="54">
        <f t="shared" si="0"/>
        <v>104593</v>
      </c>
      <c r="I22" s="123">
        <f>SUM(Vist!I22+Aho!I22+Pla!I22)</f>
        <v>14972</v>
      </c>
      <c r="J22" s="116">
        <f>SUM(Vist!J22+Aho!J22+Pla!J22)</f>
        <v>91030</v>
      </c>
      <c r="K22" s="116">
        <f>SUM(Vist!K22+Aho!K22+Pla!K22)</f>
        <v>69952</v>
      </c>
      <c r="L22" s="116">
        <f>SUM(Vist!L22+Aho!L22+Pla!L22)</f>
        <v>78</v>
      </c>
      <c r="M22" s="116">
        <f>SUM(Vist!M22+Aho!M22+Pla!M22)</f>
        <v>68760</v>
      </c>
      <c r="N22" s="54">
        <f t="shared" si="1"/>
        <v>92300</v>
      </c>
      <c r="O22" s="56">
        <f t="shared" si="2"/>
        <v>260286</v>
      </c>
      <c r="P22" s="124">
        <f t="shared" si="3"/>
        <v>364879</v>
      </c>
    </row>
    <row r="23" spans="2:16" ht="12.75">
      <c r="B23" s="59" t="s">
        <v>38</v>
      </c>
      <c r="C23" s="51">
        <f>SUM(Vist!C23+Aho!C23+Pla!C23)</f>
        <v>9353</v>
      </c>
      <c r="D23" s="116">
        <f>SUM(Vist!D23+Aho!D23+Pla!D23)</f>
        <v>88856</v>
      </c>
      <c r="E23" s="116">
        <f>SUM(Vist!E23+Aho!E23+Pla!E23)</f>
        <v>798578</v>
      </c>
      <c r="F23" s="116">
        <f>SUM(Vist!F23+Aho!F23+Pla!F23)</f>
        <v>611</v>
      </c>
      <c r="G23" s="116">
        <f>SUM(Vist!G23+Aho!G23+Pla!G23)</f>
        <v>794962</v>
      </c>
      <c r="H23" s="54">
        <f t="shared" si="0"/>
        <v>93083</v>
      </c>
      <c r="I23" s="123">
        <f>SUM(Vist!I23+Aho!I23+Pla!I23)</f>
        <v>6951</v>
      </c>
      <c r="J23" s="116">
        <f>SUM(Vist!J23+Aho!J23+Pla!J23)</f>
        <v>46159</v>
      </c>
      <c r="K23" s="116">
        <f>SUM(Vist!K23+Aho!K23+Pla!K23)</f>
        <v>833341</v>
      </c>
      <c r="L23" s="116">
        <f>SUM(Vist!L23+Aho!L23+Pla!L23)</f>
        <v>62</v>
      </c>
      <c r="M23" s="116">
        <f>SUM(Vist!M23+Aho!M23+Pla!M23)</f>
        <v>835896</v>
      </c>
      <c r="N23" s="54">
        <f t="shared" si="1"/>
        <v>43666</v>
      </c>
      <c r="O23" s="56">
        <f t="shared" si="2"/>
        <v>123138</v>
      </c>
      <c r="P23" s="124">
        <f t="shared" si="3"/>
        <v>216221</v>
      </c>
    </row>
    <row r="24" spans="2:16" ht="12.75">
      <c r="B24" s="50" t="s">
        <v>39</v>
      </c>
      <c r="C24" s="51">
        <f>SUM(Vist!C24+Aho!C24+Pla!C24)</f>
        <v>7885</v>
      </c>
      <c r="D24" s="116">
        <f>SUM(Vist!D24+Aho!D24+Pla!D24)</f>
        <v>118780</v>
      </c>
      <c r="E24" s="116">
        <f>SUM(Vist!E24+Aho!E24+Pla!E24)</f>
        <v>343099</v>
      </c>
      <c r="F24" s="116">
        <f>SUM(Vist!F24+Aho!F24+Pla!F24)</f>
        <v>168</v>
      </c>
      <c r="G24" s="116">
        <f>SUM(Vist!G24+Aho!G24+Pla!G24)</f>
        <v>322021</v>
      </c>
      <c r="H24" s="54">
        <f t="shared" si="0"/>
        <v>140026</v>
      </c>
      <c r="I24" s="123">
        <f>SUM(Vist!I24+Aho!I24+Pla!I24)</f>
        <v>13164</v>
      </c>
      <c r="J24" s="116">
        <f>SUM(Vist!J24+Aho!J24+Pla!J24)</f>
        <v>124258</v>
      </c>
      <c r="K24" s="116">
        <f>SUM(Vist!K24+Aho!K24+Pla!K24)</f>
        <v>301059</v>
      </c>
      <c r="L24" s="116">
        <f>SUM(Vist!L24+Aho!L24+Pla!L24)</f>
        <v>1504</v>
      </c>
      <c r="M24" s="116">
        <f>SUM(Vist!M24+Aho!M24+Pla!M24)</f>
        <v>293161</v>
      </c>
      <c r="N24" s="54">
        <f t="shared" si="1"/>
        <v>133660</v>
      </c>
      <c r="O24" s="56">
        <f t="shared" si="2"/>
        <v>376921</v>
      </c>
      <c r="P24" s="124">
        <f t="shared" si="3"/>
        <v>516947</v>
      </c>
    </row>
    <row r="25" spans="2:16" ht="12.75">
      <c r="B25" s="50" t="s">
        <v>40</v>
      </c>
      <c r="C25" s="51">
        <f>SUM(Vist!C25+Aho!C25+Pla!C25)</f>
        <v>7211</v>
      </c>
      <c r="D25" s="116">
        <f>SUM(Vist!D25+Aho!D25+Pla!D25)</f>
        <v>104593</v>
      </c>
      <c r="E25" s="116">
        <f>SUM(Vist!E25+Aho!E25+Pla!E25)</f>
        <v>493533</v>
      </c>
      <c r="F25" s="116">
        <f>SUM(Vist!F25+Aho!F25+Pla!F25)</f>
        <v>987</v>
      </c>
      <c r="G25" s="116">
        <f>SUM(Vist!G25+Aho!G25+Pla!G25)</f>
        <v>491247</v>
      </c>
      <c r="H25" s="54">
        <f t="shared" si="0"/>
        <v>107866</v>
      </c>
      <c r="I25" s="123">
        <f>SUM(Vist!I25+Aho!I25+Pla!I25)</f>
        <v>7092</v>
      </c>
      <c r="J25" s="116">
        <f>SUM(Vist!J25+Aho!J25+Pla!J25)</f>
        <v>96952</v>
      </c>
      <c r="K25" s="116">
        <f>SUM(Vist!K25+Aho!K25+Pla!K25)</f>
        <v>408328</v>
      </c>
      <c r="L25" s="116">
        <f>SUM(Vist!L25+Aho!L25+Pla!L25)</f>
        <v>638</v>
      </c>
      <c r="M25" s="116">
        <f>SUM(Vist!M25+Aho!M25+Pla!M25)</f>
        <v>419845</v>
      </c>
      <c r="N25" s="54">
        <f t="shared" si="1"/>
        <v>86073</v>
      </c>
      <c r="O25" s="56">
        <f t="shared" si="2"/>
        <v>242726</v>
      </c>
      <c r="P25" s="124">
        <f t="shared" si="3"/>
        <v>350592</v>
      </c>
    </row>
    <row r="26" spans="2:16" ht="12.75">
      <c r="B26" s="59" t="s">
        <v>41</v>
      </c>
      <c r="C26" s="51">
        <f>SUM(Vist!C26+Aho!C26+Pla!C26)</f>
        <v>30096</v>
      </c>
      <c r="D26" s="116">
        <f>SUM(Vist!D26+Aho!D26+Pla!D26)</f>
        <v>276392</v>
      </c>
      <c r="E26" s="116">
        <f>SUM(Vist!E26+Aho!E26+Pla!E26)</f>
        <v>52171</v>
      </c>
      <c r="F26" s="116">
        <f>SUM(Vist!F26+Aho!F26+Pla!F26)</f>
        <v>200</v>
      </c>
      <c r="G26" s="116">
        <f>SUM(Vist!G26+Aho!G26+Pla!G26)</f>
        <v>41821</v>
      </c>
      <c r="H26" s="54">
        <f t="shared" si="0"/>
        <v>286942</v>
      </c>
      <c r="I26" s="123">
        <f>SUM(Vist!I26+Aho!I26+Pla!I26)</f>
        <v>4746</v>
      </c>
      <c r="J26" s="116">
        <f>SUM(Vist!J26+Aho!J26+Pla!J26)</f>
        <v>12080</v>
      </c>
      <c r="K26" s="116">
        <f>SUM(Vist!K26+Aho!K26+Pla!K26)</f>
        <v>3709</v>
      </c>
      <c r="L26" s="116">
        <f>SUM(Vist!L26+Aho!L26+Pla!L26)</f>
        <v>8</v>
      </c>
      <c r="M26" s="116">
        <f>SUM(Vist!M26+Aho!M26+Pla!M26)</f>
        <v>2505</v>
      </c>
      <c r="N26" s="54">
        <f t="shared" si="1"/>
        <v>13292</v>
      </c>
      <c r="O26" s="56">
        <f t="shared" si="2"/>
        <v>37483</v>
      </c>
      <c r="P26" s="124">
        <f t="shared" si="3"/>
        <v>324425</v>
      </c>
    </row>
    <row r="27" spans="2:16" ht="12.75">
      <c r="B27" s="59" t="s">
        <v>42</v>
      </c>
      <c r="C27" s="51">
        <f>SUM(Vist!C27+Aho!C27+Pla!C27)</f>
        <v>8289</v>
      </c>
      <c r="D27" s="116">
        <f>SUM(Vist!D27+Aho!D27+Pla!D27)</f>
        <v>200961</v>
      </c>
      <c r="E27" s="116">
        <f>SUM(Vist!E27+Aho!E27+Pla!E27)</f>
        <v>12318</v>
      </c>
      <c r="F27" s="116">
        <f>SUM(Vist!F27+Aho!F27+Pla!F27)</f>
        <v>0</v>
      </c>
      <c r="G27" s="116">
        <f>SUM(Vist!G27+Aho!G27+Pla!G27)</f>
        <v>23732</v>
      </c>
      <c r="H27" s="54">
        <f t="shared" si="0"/>
        <v>189547</v>
      </c>
      <c r="I27" s="123">
        <f>SUM(Vist!I27+Aho!I27+Pla!I27)</f>
        <v>512</v>
      </c>
      <c r="J27" s="116">
        <f>SUM(Vist!J27+Aho!J27+Pla!J27)</f>
        <v>2424</v>
      </c>
      <c r="K27" s="116">
        <f>SUM(Vist!K27+Aho!K27+Pla!K27)</f>
        <v>2787</v>
      </c>
      <c r="L27" s="116">
        <f>SUM(Vist!L27+Aho!L27+Pla!L27)</f>
        <v>0</v>
      </c>
      <c r="M27" s="116">
        <f>SUM(Vist!M27+Aho!M27+Pla!M27)</f>
        <v>2654</v>
      </c>
      <c r="N27" s="54">
        <f t="shared" si="1"/>
        <v>2557</v>
      </c>
      <c r="O27" s="56">
        <f t="shared" si="2"/>
        <v>7211</v>
      </c>
      <c r="P27" s="124">
        <f t="shared" si="3"/>
        <v>196758</v>
      </c>
    </row>
    <row r="28" spans="2:16" ht="12.75">
      <c r="B28" s="50" t="s">
        <v>43</v>
      </c>
      <c r="C28" s="51">
        <f>SUM(Vist!C28+Aho!C28+Pla!C28)</f>
        <v>5228</v>
      </c>
      <c r="D28" s="116">
        <f>SUM(Vist!D28+Aho!D28+Pla!D28)</f>
        <v>81206</v>
      </c>
      <c r="E28" s="116">
        <f>SUM(Vist!E28+Aho!E28+Pla!E28)</f>
        <v>33057</v>
      </c>
      <c r="F28" s="116">
        <f>SUM(Vist!F28+Aho!F28+Pla!F28)</f>
        <v>0</v>
      </c>
      <c r="G28" s="116">
        <f>SUM(Vist!G28+Aho!G28+Pla!G28)</f>
        <v>25973</v>
      </c>
      <c r="H28" s="54">
        <f t="shared" si="0"/>
        <v>88290</v>
      </c>
      <c r="I28" s="123">
        <f>SUM(Vist!I28+Aho!I28+Pla!I28)</f>
        <v>2879</v>
      </c>
      <c r="J28" s="116">
        <f>SUM(Vist!J28+Aho!J28+Pla!J28)</f>
        <v>10885</v>
      </c>
      <c r="K28" s="116">
        <f>SUM(Vist!K28+Aho!K28+Pla!K28)</f>
        <v>7305</v>
      </c>
      <c r="L28" s="116">
        <f>SUM(Vist!L28+Aho!L28+Pla!L28)</f>
        <v>0</v>
      </c>
      <c r="M28" s="116">
        <f>SUM(Vist!M28+Aho!M28+Pla!M28)</f>
        <v>8431</v>
      </c>
      <c r="N28" s="54">
        <f t="shared" si="1"/>
        <v>9759</v>
      </c>
      <c r="O28" s="56">
        <f t="shared" si="2"/>
        <v>27520</v>
      </c>
      <c r="P28" s="124">
        <f t="shared" si="3"/>
        <v>115810</v>
      </c>
    </row>
    <row r="29" spans="2:16" ht="12.75">
      <c r="B29" s="50" t="s">
        <v>44</v>
      </c>
      <c r="C29" s="51">
        <f>SUM(Vist!C29+Aho!C29+Pla!C29)</f>
        <v>1076</v>
      </c>
      <c r="D29" s="116">
        <f>SUM(Vist!D29+Aho!D29+Pla!D29)</f>
        <v>57636</v>
      </c>
      <c r="E29" s="116">
        <f>SUM(Vist!E29+Aho!E29+Pla!E29)</f>
        <v>4318</v>
      </c>
      <c r="F29" s="116">
        <f>SUM(Vist!F29+Aho!F29+Pla!F29)</f>
        <v>0</v>
      </c>
      <c r="G29" s="116">
        <f>SUM(Vist!G29+Aho!G29+Pla!G29)</f>
        <v>149</v>
      </c>
      <c r="H29" s="54">
        <f t="shared" si="0"/>
        <v>61805</v>
      </c>
      <c r="I29" s="123">
        <f>SUM(Vist!I29+Aho!I29+Pla!I29)</f>
        <v>18</v>
      </c>
      <c r="J29" s="116">
        <f>SUM(Vist!J29+Aho!J29+Pla!J29)</f>
        <v>18</v>
      </c>
      <c r="K29" s="116">
        <f>SUM(Vist!K29+Aho!K29+Pla!K29)</f>
        <v>27</v>
      </c>
      <c r="L29" s="116">
        <f>SUM(Vist!L29+Aho!L29+Pla!L29)</f>
        <v>0</v>
      </c>
      <c r="M29" s="116">
        <f>SUM(Vist!M29+Aho!M29+Pla!M29)</f>
        <v>6</v>
      </c>
      <c r="N29" s="54">
        <f t="shared" si="1"/>
        <v>39</v>
      </c>
      <c r="O29" s="56">
        <f t="shared" si="2"/>
        <v>110</v>
      </c>
      <c r="P29" s="124">
        <f t="shared" si="3"/>
        <v>61915</v>
      </c>
    </row>
    <row r="30" spans="2:16" ht="12.75">
      <c r="B30" s="50" t="s">
        <v>45</v>
      </c>
      <c r="C30" s="51">
        <f>SUM(Vist!C30+Aho!C30+Pla!C30)</f>
        <v>226</v>
      </c>
      <c r="D30" s="116">
        <f>SUM(Vist!D30+Aho!D30+Pla!D30)</f>
        <v>131770</v>
      </c>
      <c r="E30" s="116">
        <f>SUM(Vist!E30+Aho!E30+Pla!E30)</f>
        <v>15271</v>
      </c>
      <c r="F30" s="116">
        <f>SUM(Vist!F30+Aho!F30+Pla!F30)</f>
        <v>0</v>
      </c>
      <c r="G30" s="116">
        <f>SUM(Vist!G30+Aho!G30+Pla!G30)</f>
        <v>7031</v>
      </c>
      <c r="H30" s="54">
        <f t="shared" si="0"/>
        <v>140010</v>
      </c>
      <c r="I30" s="123">
        <f>SUM(Vist!I30+Aho!I30+Pla!I30)</f>
        <v>6288</v>
      </c>
      <c r="J30" s="116">
        <f>SUM(Vist!J30+Aho!J30+Pla!J30)</f>
        <v>85311</v>
      </c>
      <c r="K30" s="116">
        <f>SUM(Vist!K30+Aho!K30+Pla!K30)</f>
        <v>10540</v>
      </c>
      <c r="L30" s="116">
        <f>SUM(Vist!L30+Aho!L30+Pla!L30)</f>
        <v>3</v>
      </c>
      <c r="M30" s="116">
        <f>SUM(Vist!M30+Aho!M30+Pla!M30)</f>
        <v>12326</v>
      </c>
      <c r="N30" s="54">
        <f t="shared" si="1"/>
        <v>83528</v>
      </c>
      <c r="O30" s="56">
        <f t="shared" si="2"/>
        <v>235549</v>
      </c>
      <c r="P30" s="124">
        <f t="shared" si="3"/>
        <v>375559</v>
      </c>
    </row>
    <row r="31" spans="2:16" ht="12.75">
      <c r="B31" s="62" t="s">
        <v>46</v>
      </c>
      <c r="C31" s="51">
        <f>SUM(Vist!C31+Aho!C31+Pla!C31)</f>
        <v>4659</v>
      </c>
      <c r="D31" s="116">
        <f>SUM(Vist!D31+Aho!D31+Pla!D31)</f>
        <v>126528</v>
      </c>
      <c r="E31" s="116">
        <f>SUM(Vist!E31+Aho!E31+Pla!E31)</f>
        <v>1307298</v>
      </c>
      <c r="F31" s="116">
        <f>SUM(Vist!F31+Aho!F31+Pla!F31)</f>
        <v>92</v>
      </c>
      <c r="G31" s="116">
        <f>SUM(Vist!G31+Aho!G31+Pla!G31)</f>
        <v>1273613</v>
      </c>
      <c r="H31" s="54">
        <f t="shared" si="0"/>
        <v>160305</v>
      </c>
      <c r="I31" s="123">
        <f>SUM(Vist!I31+Aho!I31+Pla!I31)</f>
        <v>4815</v>
      </c>
      <c r="J31" s="116">
        <f>SUM(Vist!J31+Aho!J31+Pla!J31)</f>
        <v>104994</v>
      </c>
      <c r="K31" s="116">
        <f>SUM(Vist!K31+Aho!K31+Pla!K31)</f>
        <v>844012</v>
      </c>
      <c r="L31" s="116">
        <f>SUM(Vist!L31+Aho!L31+Pla!L31)</f>
        <v>0</v>
      </c>
      <c r="M31" s="116">
        <f>SUM(Vist!M31+Aho!M31+Pla!M31)</f>
        <v>855554</v>
      </c>
      <c r="N31" s="117">
        <f t="shared" si="1"/>
        <v>93452</v>
      </c>
      <c r="O31" s="56">
        <f t="shared" si="2"/>
        <v>263535</v>
      </c>
      <c r="P31" s="124">
        <f t="shared" si="3"/>
        <v>423840</v>
      </c>
    </row>
    <row r="32" spans="2:16" ht="12.75">
      <c r="B32" s="50" t="s">
        <v>47</v>
      </c>
      <c r="C32" s="51">
        <f>SUM(Vist!C32+Aho!C32+Pla!C32)</f>
        <v>98</v>
      </c>
      <c r="D32" s="116">
        <f>SUM(Vist!D32+Aho!D32+Pla!D32)</f>
        <v>4073</v>
      </c>
      <c r="E32" s="116">
        <f>SUM(Vist!E32+Aho!E32+Pla!E32)</f>
        <v>78389</v>
      </c>
      <c r="F32" s="116">
        <f>SUM(Vist!F32+Aho!F32+Pla!F32)</f>
        <v>0</v>
      </c>
      <c r="G32" s="116">
        <f>SUM(Vist!G32+Aho!G32+Pla!G32)</f>
        <v>76786</v>
      </c>
      <c r="H32" s="54">
        <f t="shared" si="0"/>
        <v>5676</v>
      </c>
      <c r="I32" s="123">
        <f>SUM(Vist!I32+Aho!I32+Pla!I32)</f>
        <v>171</v>
      </c>
      <c r="J32" s="116">
        <f>SUM(Vist!J32+Aho!J32+Pla!J32)</f>
        <v>1897</v>
      </c>
      <c r="K32" s="116">
        <f>SUM(Vist!K32+Aho!K32+Pla!K32)</f>
        <v>37240</v>
      </c>
      <c r="L32" s="116">
        <f>SUM(Vist!L32+Aho!L32+Pla!L32)</f>
        <v>0</v>
      </c>
      <c r="M32" s="116">
        <f>SUM(Vist!M32+Aho!M32+Pla!M32)</f>
        <v>33986</v>
      </c>
      <c r="N32" s="54">
        <f t="shared" si="1"/>
        <v>5151</v>
      </c>
      <c r="O32" s="56">
        <f t="shared" si="2"/>
        <v>14526</v>
      </c>
      <c r="P32" s="124">
        <f t="shared" si="3"/>
        <v>20202</v>
      </c>
    </row>
    <row r="33" spans="2:16" ht="12.75">
      <c r="B33" s="62" t="s">
        <v>48</v>
      </c>
      <c r="C33" s="51">
        <f>SUM(Vist!C33+Aho!C33+Pla!C33)</f>
        <v>7929</v>
      </c>
      <c r="D33" s="116">
        <f>SUM(Vist!D33+Aho!D33+Pla!D33)</f>
        <v>40820</v>
      </c>
      <c r="E33" s="116">
        <f>SUM(Vist!E33+Aho!E33+Pla!E33)</f>
        <v>398762</v>
      </c>
      <c r="F33" s="116">
        <f>SUM(Vist!F33+Aho!F33+Pla!F33)</f>
        <v>107</v>
      </c>
      <c r="G33" s="116">
        <f>SUM(Vist!G33+Aho!G33+Pla!G33)</f>
        <v>384264</v>
      </c>
      <c r="H33" s="54">
        <f t="shared" si="0"/>
        <v>55425</v>
      </c>
      <c r="I33" s="123">
        <f>SUM(Vist!I33+Aho!I33+Pla!I33)</f>
        <v>10301</v>
      </c>
      <c r="J33" s="116">
        <f>SUM(Vist!J33+Aho!J33+Pla!J33)</f>
        <v>93335</v>
      </c>
      <c r="K33" s="116">
        <f>SUM(Vist!K33+Aho!K33+Pla!K33)</f>
        <v>354738</v>
      </c>
      <c r="L33" s="116">
        <f>SUM(Vist!L33+Aho!L33+Pla!L33)</f>
        <v>92</v>
      </c>
      <c r="M33" s="116">
        <f>SUM(Vist!M33+Aho!M33+Pla!M33)</f>
        <v>359723</v>
      </c>
      <c r="N33" s="117">
        <f t="shared" si="1"/>
        <v>88442</v>
      </c>
      <c r="O33" s="56">
        <f t="shared" si="2"/>
        <v>249406</v>
      </c>
      <c r="P33" s="124">
        <f t="shared" si="3"/>
        <v>304831</v>
      </c>
    </row>
    <row r="34" spans="2:16" ht="12.75">
      <c r="B34" s="62" t="s">
        <v>49</v>
      </c>
      <c r="C34" s="51">
        <f>SUM(Vist!C34+Aho!C34+Pla!C34)</f>
        <v>20946</v>
      </c>
      <c r="D34" s="116">
        <f>SUM(Vist!D34+Aho!D34+Pla!D34)</f>
        <v>348391</v>
      </c>
      <c r="E34" s="116">
        <f>SUM(Vist!E34+Aho!E34+Pla!E34)</f>
        <v>2156075</v>
      </c>
      <c r="F34" s="116">
        <f>SUM(Vist!F34+Aho!F34+Pla!F34)</f>
        <v>3384</v>
      </c>
      <c r="G34" s="116">
        <f>SUM(Vist!G34+Aho!G34+Pla!G34)</f>
        <v>2153293</v>
      </c>
      <c r="H34" s="54">
        <f t="shared" si="0"/>
        <v>354557</v>
      </c>
      <c r="I34" s="123">
        <f>SUM(Vist!I34+Aho!I34+Pla!I34)</f>
        <v>32443</v>
      </c>
      <c r="J34" s="116">
        <f>SUM(Vist!J34+Aho!J34+Pla!J34)</f>
        <v>183688</v>
      </c>
      <c r="K34" s="116">
        <f>SUM(Vist!K34+Aho!K34+Pla!K34)</f>
        <v>803454</v>
      </c>
      <c r="L34" s="116">
        <f>SUM(Vist!L34+Aho!L34+Pla!L34)</f>
        <v>587</v>
      </c>
      <c r="M34" s="116">
        <f>SUM(Vist!M34+Aho!M34+Pla!M34)</f>
        <v>816376</v>
      </c>
      <c r="N34" s="54">
        <f t="shared" si="1"/>
        <v>171353</v>
      </c>
      <c r="O34" s="56">
        <f t="shared" si="2"/>
        <v>483215</v>
      </c>
      <c r="P34" s="124">
        <f t="shared" si="3"/>
        <v>837772</v>
      </c>
    </row>
    <row r="35" spans="2:16" ht="12.75">
      <c r="B35" s="62" t="s">
        <v>50</v>
      </c>
      <c r="C35" s="51">
        <f>SUM(Vist!C35+Aho!C35+Pla!C35)</f>
        <v>3672</v>
      </c>
      <c r="D35" s="116">
        <f>SUM(Vist!D35+Aho!D35+Pla!D35)</f>
        <v>29235</v>
      </c>
      <c r="E35" s="116">
        <f>SUM(Vist!E35+Aho!E35+Pla!E35)</f>
        <v>354650</v>
      </c>
      <c r="F35" s="116">
        <f>SUM(Vist!F35+Aho!F35+Pla!F35)</f>
        <v>146</v>
      </c>
      <c r="G35" s="116">
        <f>SUM(Vist!G35+Aho!G35+Pla!G35)</f>
        <v>350425</v>
      </c>
      <c r="H35" s="54">
        <f t="shared" si="0"/>
        <v>33606</v>
      </c>
      <c r="I35" s="123">
        <f>SUM(Vist!I35+Aho!I35+Pla!I35)</f>
        <v>5263</v>
      </c>
      <c r="J35" s="116">
        <f>SUM(Vist!J35+Aho!J35+Pla!J35)</f>
        <v>82968</v>
      </c>
      <c r="K35" s="116">
        <f>SUM(Vist!K35+Aho!K35+Pla!K35)</f>
        <v>469021</v>
      </c>
      <c r="L35" s="116">
        <f>SUM(Vist!L35+Aho!L35+Pla!L35)</f>
        <v>381</v>
      </c>
      <c r="M35" s="116">
        <f>SUM(Vist!M35+Aho!M35+Pla!M35)</f>
        <v>481715</v>
      </c>
      <c r="N35" s="54">
        <f t="shared" si="1"/>
        <v>70655</v>
      </c>
      <c r="O35" s="56">
        <f t="shared" si="2"/>
        <v>199247</v>
      </c>
      <c r="P35" s="124">
        <f t="shared" si="3"/>
        <v>232853</v>
      </c>
    </row>
    <row r="36" spans="2:16" ht="12.75">
      <c r="B36" s="62" t="s">
        <v>51</v>
      </c>
      <c r="C36" s="51">
        <f>SUM(Vist!C36+Aho!C36+Pla!C36)</f>
        <v>11563</v>
      </c>
      <c r="D36" s="116">
        <f>SUM(Vist!D36+Aho!D36+Pla!D36)</f>
        <v>94776</v>
      </c>
      <c r="E36" s="116">
        <f>SUM(Vist!E36+Aho!E36+Pla!E36)</f>
        <v>467123</v>
      </c>
      <c r="F36" s="116">
        <f>SUM(Vist!F36+Aho!F36+Pla!F36)</f>
        <v>901</v>
      </c>
      <c r="G36" s="116">
        <f>SUM(Vist!G36+Aho!G36+Pla!G36)</f>
        <v>469207</v>
      </c>
      <c r="H36" s="54">
        <f t="shared" si="0"/>
        <v>93593</v>
      </c>
      <c r="I36" s="123">
        <f>SUM(Vist!I36+Aho!I36+Pla!I36)</f>
        <v>12004</v>
      </c>
      <c r="J36" s="116">
        <f>SUM(Vist!J36+Aho!J36+Pla!J36)</f>
        <v>294770</v>
      </c>
      <c r="K36" s="116">
        <f>SUM(Vist!K36+Aho!K36+Pla!K36)</f>
        <v>640071</v>
      </c>
      <c r="L36" s="116">
        <f>SUM(Vist!L36+Aho!L36+Pla!L36)</f>
        <v>1463</v>
      </c>
      <c r="M36" s="116">
        <f>SUM(Vist!M36+Aho!M36+Pla!M36)</f>
        <v>665399</v>
      </c>
      <c r="N36" s="54">
        <f t="shared" si="1"/>
        <v>270905</v>
      </c>
      <c r="O36" s="56">
        <f t="shared" si="2"/>
        <v>763952</v>
      </c>
      <c r="P36" s="124">
        <f t="shared" si="3"/>
        <v>857545</v>
      </c>
    </row>
    <row r="37" spans="2:16" ht="12.75">
      <c r="B37" s="24"/>
      <c r="C37" s="99"/>
      <c r="D37" s="100"/>
      <c r="E37" s="100"/>
      <c r="F37" s="101"/>
      <c r="G37" s="100"/>
      <c r="H37" s="102"/>
      <c r="I37" s="103"/>
      <c r="J37" s="101"/>
      <c r="K37" s="101"/>
      <c r="L37" s="101"/>
      <c r="M37" s="101"/>
      <c r="N37" s="101"/>
      <c r="O37" s="104"/>
      <c r="P37" s="124"/>
    </row>
    <row r="38" spans="2:16" ht="13.5" thickBot="1">
      <c r="B38" s="105" t="s">
        <v>59</v>
      </c>
      <c r="C38" s="73">
        <f>SUM(C12:C36)</f>
        <v>2711758</v>
      </c>
      <c r="D38" s="108">
        <f>SUM(D12:D36)</f>
        <v>10532283</v>
      </c>
      <c r="E38" s="108">
        <f>SUM(E12:E36)</f>
        <v>35426082</v>
      </c>
      <c r="F38" s="108">
        <f>SUM(F12:F36)</f>
        <v>60949</v>
      </c>
      <c r="G38" s="125">
        <f>SUM(Vist!G38+Aho!G38+Pla!G38)</f>
        <v>35307946</v>
      </c>
      <c r="H38" s="106">
        <f>SUM(D38+E38+F38-G38)</f>
        <v>10711368</v>
      </c>
      <c r="I38" s="107">
        <f>SUM(I12:I37)</f>
        <v>2324938</v>
      </c>
      <c r="J38" s="108">
        <f>SUM(J12:J37)</f>
        <v>9301905</v>
      </c>
      <c r="K38" s="108">
        <f>SUM(K12:K37)</f>
        <v>19575518</v>
      </c>
      <c r="L38" s="108">
        <f>SUM(L12:L37)</f>
        <v>32557</v>
      </c>
      <c r="M38" s="108">
        <f>SUM(M12:M37)</f>
        <v>19816831</v>
      </c>
      <c r="N38" s="106">
        <f>SUM(J38+K38+L38-M38)</f>
        <v>9093149</v>
      </c>
      <c r="O38" s="109">
        <f>ROUND(N38*$O$5,0)</f>
        <v>25642680</v>
      </c>
      <c r="P38" s="124">
        <f>O38+H38</f>
        <v>36354048</v>
      </c>
    </row>
    <row r="39" spans="2:16" ht="16.5" thickBot="1" thickTop="1">
      <c r="B39" s="63"/>
      <c r="C39" s="126"/>
      <c r="D39" s="64"/>
      <c r="E39" s="64"/>
      <c r="F39" s="65"/>
      <c r="G39" s="64"/>
      <c r="H39" s="127"/>
      <c r="I39" s="67"/>
      <c r="J39" s="65"/>
      <c r="K39" s="65"/>
      <c r="L39" s="65"/>
      <c r="M39" s="65"/>
      <c r="N39" s="65"/>
      <c r="O39" s="128"/>
      <c r="P39" s="82"/>
    </row>
    <row r="40" spans="2:15" ht="15">
      <c r="B40" s="83" t="s">
        <v>53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2:8" ht="12.75">
      <c r="B41" t="s">
        <v>54</v>
      </c>
      <c r="H41" s="69"/>
    </row>
  </sheetData>
  <printOptions horizontalCentered="1" verticalCentered="1"/>
  <pageMargins left="0.3937007874015748" right="0.1968503937007874" top="0.7874015748031497" bottom="0.5905511811023623" header="0.5118110236220472" footer="0.5118110236220472"/>
  <pageSetup fitToHeight="1" fitToWidth="1" horizontalDpi="240" verticalDpi="24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 Perú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Eiko Kawamura Azurin</dc:creator>
  <cp:keywords/>
  <dc:description/>
  <cp:lastModifiedBy>Marcia Eiko Kawamura Azurin</cp:lastModifiedBy>
  <dcterms:created xsi:type="dcterms:W3CDTF">1998-06-16T23:06:59Z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