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ESTR.CART.ATRAS.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<sst xmlns="http://schemas.openxmlformats.org/spreadsheetml/2006/main" count="66" uniqueCount="54">
  <si>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CAJAS RURALES</t>
  </si>
  <si>
    <t>ESTRUCTURA  DE  LA  CARTERA  ATRASADA</t>
  </si>
  <si>
    <t xml:space="preserve">SALDOS  A  FIN  DE  MES </t>
  </si>
  <si>
    <t>(En  Miles de  Nuevos  Soles)</t>
  </si>
  <si>
    <t>CREDITOS VENCIDOS</t>
  </si>
  <si>
    <t>CREDITOS  EN</t>
  </si>
  <si>
    <t>T O T A L</t>
  </si>
  <si>
    <t>TOTAL</t>
  </si>
  <si>
    <t>(a) / (b)</t>
  </si>
  <si>
    <t>FECHA</t>
  </si>
  <si>
    <t>COBRANZA JUDICIAL</t>
  </si>
  <si>
    <t>COLOCACIONES</t>
  </si>
  <si>
    <t>BRUTAS</t>
  </si>
  <si>
    <t>%</t>
  </si>
  <si>
    <t>Monto</t>
  </si>
  <si>
    <r>
      <t xml:space="preserve">Monto </t>
    </r>
    <r>
      <rPr>
        <b/>
        <sz val="10"/>
        <rFont val="Arial"/>
        <family val="0"/>
      </rPr>
      <t>(a)</t>
    </r>
  </si>
  <si>
    <t>(b)</t>
  </si>
  <si>
    <t>1 9 9 4</t>
  </si>
  <si>
    <t>Jun . . . . .</t>
  </si>
  <si>
    <t>Set . . . . .</t>
  </si>
  <si>
    <t xml:space="preserve">Dic . . . </t>
  </si>
  <si>
    <t>Ene . . . . .</t>
  </si>
  <si>
    <t>Feb . . . . .</t>
  </si>
  <si>
    <t>1 9 9 5</t>
  </si>
  <si>
    <t>Mar . . . . .</t>
  </si>
  <si>
    <t>Abr . . . . .</t>
  </si>
  <si>
    <t>May . . . . .</t>
  </si>
  <si>
    <t xml:space="preserve">Jul . . .  </t>
  </si>
  <si>
    <t>Ago . . .</t>
  </si>
  <si>
    <t>Set . . .</t>
  </si>
  <si>
    <t>Oct . . .</t>
  </si>
  <si>
    <t>Nov . . . . .</t>
  </si>
  <si>
    <t>Dic . . . . .</t>
  </si>
  <si>
    <t>1 9 9 6</t>
  </si>
  <si>
    <t>Jul . . . . . .</t>
  </si>
  <si>
    <t xml:space="preserve">Ago . . . . . </t>
  </si>
  <si>
    <t xml:space="preserve">Set . . . . . </t>
  </si>
  <si>
    <t xml:space="preserve">Oct . . . . . </t>
  </si>
  <si>
    <t xml:space="preserve">Nov . . . . . </t>
  </si>
  <si>
    <r>
      <t>Dic . . .</t>
    </r>
    <r>
      <rPr>
        <b/>
        <sz val="10"/>
        <rFont val="Arial"/>
        <family val="0"/>
      </rPr>
      <t>(1)</t>
    </r>
    <r>
      <rPr>
        <sz val="10"/>
        <rFont val="Arial"/>
        <family val="0"/>
      </rPr>
      <t>.</t>
    </r>
  </si>
  <si>
    <t>1 9 9 7</t>
  </si>
  <si>
    <r>
      <t xml:space="preserve">Mar . . </t>
    </r>
    <r>
      <rPr>
        <b/>
        <sz val="10"/>
        <rFont val="Arial"/>
        <family val="0"/>
      </rPr>
      <t>(2)</t>
    </r>
    <r>
      <rPr>
        <sz val="10"/>
        <rFont val="Arial"/>
        <family val="0"/>
      </rPr>
      <t>.</t>
    </r>
  </si>
  <si>
    <t>Jun . . (3)</t>
  </si>
  <si>
    <t xml:space="preserve">Set. .  </t>
  </si>
  <si>
    <t xml:space="preserve">Oct. .  </t>
  </si>
  <si>
    <t xml:space="preserve">Nov. .  </t>
  </si>
  <si>
    <t xml:space="preserve">Dic. .  </t>
  </si>
  <si>
    <t xml:space="preserve">Ene. .  </t>
  </si>
  <si>
    <t xml:space="preserve">Feb. .  </t>
  </si>
  <si>
    <t xml:space="preserve">Mar. .  </t>
  </si>
  <si>
    <t xml:space="preserve">Abr. .  </t>
  </si>
  <si>
    <r>
      <t>(1)</t>
    </r>
    <r>
      <rPr>
        <sz val="10"/>
        <rFont val="Arial"/>
        <family val="0"/>
      </rPr>
      <t xml:space="preserve"> No icluye saldos de CRAC Valle del Rio Purimac y Ene.</t>
    </r>
  </si>
  <si>
    <r>
      <t>(2)</t>
    </r>
    <r>
      <rPr>
        <sz val="10"/>
        <rFont val="Arial"/>
        <family val="0"/>
      </rPr>
      <t xml:space="preserve"> No incluye saldos de CRAC Tumbay</t>
    </r>
  </si>
  <si>
    <r>
      <t>(3)</t>
    </r>
    <r>
      <rPr>
        <sz val="10"/>
        <rFont val="Arial"/>
        <family val="0"/>
      </rPr>
      <t xml:space="preserve"> No incluye saldos de CRAC Majes.</t>
    </r>
  </si>
</sst>
</file>

<file path=xl/styles.xml><?xml version="1.0" encoding="utf-8"?>
<styleSheet xmlns="http://schemas.openxmlformats.org/spreadsheetml/2006/main">
  <numFmts count="20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(* #\ ###\ ##0__\);_(* \(#\ ###\ ##0\);* &quot;-&quot;??;_(@_)"/>
    <numFmt numFmtId="195" formatCode="_(* #\ ###\ ##0___);_(* \(#\ ###\ ##0\)\ \ ;* &quot;-&quot;??;_(@_)"/>
    <numFmt numFmtId="196" formatCode="_(* #\ ###\ ##0___);_(* \(#\ ###\ ##0\)\ \ ;* &quot;-&quot;??;_(@\ \ \ _)"/>
    <numFmt numFmtId="197" formatCode="_(* #\ ###\ ##0___);_(* \(#\ ###\ ##0\)\ ;* &quot;-&quot;??;_(@_)"/>
    <numFmt numFmtId="198" formatCode="_(* #\ ###\ ##0___________________________);_(* \(#\ ###\ ##0\)\ \ \ \ \ \ \ \ \ \ \ \ \ \ \ \ \ \ \ \ \ \ \ \ \ \ ;* &quot;-&quot;??????????????;_(@\ \ \ _)"/>
    <numFmt numFmtId="199" formatCode="_(* #.0\ ###\ ##0___________________________);_(* \(#.0\ ###\ ##0\)\ \ \ \ \ \ \ \ \ \ \ \ \ \ \ \ \ \ \ \ \ \ \ \ \ \ ;* &quot;-&quot;??????????????;_(@\ \ \ _)"/>
    <numFmt numFmtId="200" formatCode="_(* #\ ###\ ##0___________________________);_(* \(#\ ###\ ##0\)\ \ \ \ \ \ \ \ \ \ \ \ \ \ \ \ \ \ \ \ \ \ \ \ \ \ \ \ \ \ \ ;* &quot;-&quot;??????????????;_(@\ \ \ _)"/>
    <numFmt numFmtId="201" formatCode="_(* #\ ###\ ##0___________________________);_(* \(#\ ###\ ##0\)\ \ \ \ \ \ \ \ \ \ \ \ \ \ \ \ \ \ \ \ \ ;* &quot;-&quot;??????????????;_(@\ \ \ _)"/>
    <numFmt numFmtId="202" formatCode="_(* #\ ###\ ##0________________________\);_(* \(#\ ###\ ##0\)\ \ \ \ \ \ \ \ \ \ \ \ \ \ \ \ \ \ \ \ \ ;* &quot;-&quot;??????????????;_(@\ \ \ _)"/>
    <numFmt numFmtId="203" formatCode="_(* #\ ###\ ##0________________________\);_(* \(#\ ###\ ##0\)\ \ \ \ \ \ \ \ \ \ \ \ \ \ \ \ \ ;* &quot;-&quot;??????????????;_(@\ \ \ _)"/>
    <numFmt numFmtId="204" formatCode="_(* #\ ###\ ##0____________________\);_(* \(#\ ###\ ##0\)\ \ \ \ \ \ \ \ \ \ \ \ \ \ \ \ \ \ \ \ \ ;* &quot;-&quot;??????????????;_(@\ \ \ _)"/>
    <numFmt numFmtId="205" formatCode="_(* #\ ###\ ##0____________\);_(* \(#\ ###\ ##0\)\ \ \ \ \ \ \ \ \ \ \ \ \ \ \ \ \ ;* &quot;-&quot;??????????????;_(@\ \ \ _)"/>
    <numFmt numFmtId="206" formatCode="_(* #\ ###\ ##0____________\);_(* \(#\ ###\ ##0\)\ \ \ \ \ \ \ \ \ \ \ \ \ \ \ \ \ \ \ \ \ \ \ \ \ \ \ ;* &quot;-&quot;??????????????;_(@\ \ \ _)"/>
    <numFmt numFmtId="207" formatCode="_(* #\ ###\ ##0____________\);_(* \(#\ ###\ ##0\)\ \ \ \ \ \ \ \ \ \ \ \ \ \ \ \ \ \ \ \ \ \ ;* &quot;-&quot;??????????????;_(@\ \ \ _)"/>
    <numFmt numFmtId="208" formatCode="_(* #\ ###\ ##0_________);_(* \(#\ ###\ ##0\)\ \ \ \ \ \ \ \ \ \ \ \ \ \ \ \ \ \ \ \ \ \ ;* &quot;-&quot;??????????????;_(@\ \ \ _)"/>
    <numFmt numFmtId="209" formatCode="_(* #\ ###\ ##0_____);_(* \(#\ ###\ ##0\)\ \ \ \ \ \ \ \ \ \ \ \ \ \ \ \ \ \ \ \ \ \ ;* &quot;-&quot;??????????????;_(@\ \ \ _)"/>
    <numFmt numFmtId="210" formatCode="0.00__"/>
    <numFmt numFmtId="211" formatCode="0.00____"/>
    <numFmt numFmtId="212" formatCode="_(* #\ ###\ ##0_________);_(* \(#\ ###\ ##0\)\ \ \ \ \ \ \ \ \ \ \ \ \ ;* &quot;-&quot;??????????????;_(@\ \ \ _)"/>
    <numFmt numFmtId="213" formatCode="_(* #\ ###\ ##0_________);_(* \(#\ ###\ ##0\)\ \ \ \ \ \ \ \ ;* &quot;-&quot;?????;_(@\ \ \ _)"/>
    <numFmt numFmtId="214" formatCode="&quot;S/.&quot;#,##0;\-&quot;S/.&quot;#,##0"/>
    <numFmt numFmtId="215" formatCode="&quot;S/.&quot;#,##0;[Red]\-&quot;S/.&quot;#,##0"/>
    <numFmt numFmtId="216" formatCode="&quot;S/.&quot;#,##0.00;\-&quot;S/.&quot;#,##0.00"/>
    <numFmt numFmtId="217" formatCode="&quot;S/.&quot;#,##0.00;[Red]\-&quot;S/.&quot;#,##0.00"/>
    <numFmt numFmtId="218" formatCode="_-&quot;S/.&quot;* #,##0_-;\-&quot;S/.&quot;* #,##0_-;_-&quot;S/.&quot;* &quot;-&quot;_-;_-@_-"/>
    <numFmt numFmtId="219" formatCode="_-* #,##0_-;\-* #,##0_-;_-* &quot;-&quot;_-;_-@_-"/>
    <numFmt numFmtId="220" formatCode="_-&quot;S/.&quot;* #,##0.00_-;\-&quot;S/.&quot;* #,##0.00_-;_-&quot;S/.&quot;* &quot;-&quot;??_-;_-@_-"/>
    <numFmt numFmtId="221" formatCode="_-* #,##0.00_-;\-* #,##0.00_-;_-* &quot;-&quot;??_-;_-@_-"/>
    <numFmt numFmtId="222" formatCode="#,##0\ &quot;Pts&quot;_);\(#,##0\ &quot;Pts&quot;\)"/>
    <numFmt numFmtId="223" formatCode="#,##0\ &quot;Pts&quot;_);[Red]\(#,##0\ &quot;Pts&quot;\)"/>
    <numFmt numFmtId="224" formatCode="#,##0.00\ &quot;Pts&quot;_);\(#,##0.00\ &quot;Pts&quot;\)"/>
    <numFmt numFmtId="225" formatCode="#,##0.00\ &quot;Pts&quot;_);[Red]\(#,##0.00\ &quot;Pts&quot;\)"/>
    <numFmt numFmtId="226" formatCode="_ * #,##0_)\ &quot;Pts&quot;_ ;_ * \(#,##0\)\ &quot;Pts&quot;_ ;_ * &quot;-&quot;_)\ &quot;Pts&quot;_ ;_ @_ "/>
    <numFmt numFmtId="227" formatCode="_ * #,##0_)\ _P_t_s_ ;_ * \(#,##0\)\ _P_t_s_ ;_ * &quot;-&quot;_)\ _P_t_s_ ;_ @_ "/>
    <numFmt numFmtId="228" formatCode="_ * #,##0.00_)\ &quot;Pts&quot;_ ;_ * \(#,##0.00\)\ &quot;Pts&quot;_ ;_ * &quot;-&quot;??_)\ &quot;Pts&quot;_ ;_ @_ "/>
    <numFmt numFmtId="229" formatCode="_ * #,##0.00_)\ _P_t_s_ ;_ * \(#,##0.00\)\ _P_t_s_ ;_ * &quot;-&quot;??_)\ _P_t_s_ ;_ @_ "/>
    <numFmt numFmtId="230" formatCode="&quot;S/&quot;\ #,##0;\-&quot;S/&quot;\ #,##0"/>
    <numFmt numFmtId="231" formatCode="&quot;S/&quot;\ #,##0;[Red]\-&quot;S/&quot;\ #,##0"/>
    <numFmt numFmtId="232" formatCode="&quot;S/&quot;\ #,##0.00;\-&quot;S/&quot;\ #,##0.00"/>
    <numFmt numFmtId="233" formatCode="&quot;S/&quot;\ #,##0.00;[Red]\-&quot;S/&quot;\ #,##0.00"/>
    <numFmt numFmtId="234" formatCode="_-&quot;S/&quot;\ * #,##0_-;\-&quot;S/&quot;\ * #,##0_-;_-&quot;S/&quot;\ * &quot;-&quot;_-;_-@_-"/>
    <numFmt numFmtId="235" formatCode="_-&quot;S/&quot;\ * #,##0.00_-;\-&quot;S/&quot;\ * #,##0.00_-;_-&quot;S/&quot;\ * &quot;-&quot;??_-;_-@_-"/>
    <numFmt numFmtId="236" formatCode="0.0000000"/>
    <numFmt numFmtId="237" formatCode="0.000000"/>
    <numFmt numFmtId="238" formatCode="0.00000"/>
    <numFmt numFmtId="239" formatCode="0.0000"/>
    <numFmt numFmtId="240" formatCode="0.000"/>
    <numFmt numFmtId="241" formatCode="0.0%"/>
    <numFmt numFmtId="242" formatCode="0.000%"/>
    <numFmt numFmtId="243" formatCode="0.0"/>
    <numFmt numFmtId="244" formatCode="#,##0.0"/>
    <numFmt numFmtId="245" formatCode="#,##0.000"/>
    <numFmt numFmtId="246" formatCode="0.00000000"/>
    <numFmt numFmtId="247" formatCode="&quot;$&quot;#,##0;&quot;$&quot;\-#,##0"/>
    <numFmt numFmtId="248" formatCode="&quot;$&quot;#,##0;[Red]&quot;$&quot;\-#,##0"/>
    <numFmt numFmtId="249" formatCode="&quot;$&quot;#,##0.00;&quot;$&quot;\-#,##0.00"/>
    <numFmt numFmtId="250" formatCode="&quot;$&quot;#,##0.00;[Red]&quot;$&quot;\-#,##0.00"/>
    <numFmt numFmtId="251" formatCode="_ &quot;$&quot;* #,##0_ ;_ &quot;$&quot;* \-#,##0_ ;_ &quot;$&quot;* &quot;-&quot;_ ;_ @_ "/>
    <numFmt numFmtId="252" formatCode="_ &quot;$&quot;* #,##0.00_ ;_ &quot;$&quot;* \-#,##0.00_ ;_ &quot;$&quot;* &quot;-&quot;??_ ;_ @_ "/>
    <numFmt numFmtId="253" formatCode="#0"/>
    <numFmt numFmtId="254" formatCode="_(* #\ ###\ ##0___);_(* \(#\ ###\ ##0\)\ \ \ ;* &quot;-&quot;??;_(@_)"/>
    <numFmt numFmtId="255" formatCode="_(* #\ ###\ ##0___);_(* \(#\ ###\ ##0\)\ \ \ ;* &quot;-&quot;???;_(@_)"/>
    <numFmt numFmtId="256" formatCode="_(* #\ ###\ ##0___)\ \ ;_(* \(#\ ###\ ##0\)\ \ \ \ \ ;* &quot;-&quot;???;_(@_)"/>
    <numFmt numFmtId="257" formatCode="_(* #\ ###\ ##0___)\ \ ;_(* \(#\ ###\ ##0\)\ \ \ \ ;* &quot;-&quot;???;_(@_)"/>
    <numFmt numFmtId="258" formatCode="_(* #\ ###\ ##0_);_(* \(#\ ###\ ##0\);* &quot;-&quot;??;_(@_)"/>
    <numFmt numFmtId="259" formatCode="_(* #\ ##0_);_(* \(#\ ##0\);* &quot;-&quot;;_(@_)"/>
    <numFmt numFmtId="260" formatCode="General\ \ \ "/>
    <numFmt numFmtId="261" formatCode="0.00\ \ \ \ "/>
    <numFmt numFmtId="262" formatCode="_(* #\ ###\ ##0___________)\ \ ;_(* \(#\ ###\ ##0\)\ \ \ \ \ \ \ \ \ \ \ ;* &quot;-&quot;???????;_(@_)"/>
    <numFmt numFmtId="263" formatCode="_(* #\ ###\ ##0_________)\ \ ;_(* \(#\ ###\ ##0\)\ \ \ \ \ \ \ \ \ ;* &quot;-&quot;??????;_(@_)"/>
    <numFmt numFmtId="264" formatCode="_(* #\ ###\ ##0_)\ \ ;_(* \(#\ ###\ ##0\)\ \ \ \ ;* &quot;-&quot;???;_(@_)"/>
    <numFmt numFmtId="265" formatCode="_(* #.0\ ###\ ##0_)\ \ ;_(* \(#.0\ ###\ ##0\)\ \ \ \ ;* &quot;-&quot;???;_(@_)"/>
    <numFmt numFmtId="266" formatCode="_(* #.\ ###\ ##0_)\ \ ;_(* \(#.\ ###\ ##0\)\ \ \ \ ;* &quot;-&quot;???;_(@_)"/>
    <numFmt numFmtId="267" formatCode="_(* .\ ###\ ##0_)\ \ ;_(* \(.\ ###\ ##0\)\ \ \ \ ;* &quot;-&quot;???;_(@@"/>
    <numFmt numFmtId="268" formatCode="_(* .\ ####\ ##0_)\ \ ;_(* \(.\ ####\ ##0\)\ \ \ \ ;* &quot;-&quot;???;_(@@"/>
    <numFmt numFmtId="269" formatCode="_(* .\ ##\ ##0_)\ \ ;_(* \(.\ ##\ ##0\)\ \ \ \ ;* &quot;-&quot;???;_(@@"/>
    <numFmt numFmtId="270" formatCode="_(* .\ #\ ##0_)\ \ ;_(* \(.\ #\ ##0\)\ \ \ \ ;* &quot;-&quot;???;_(@@"/>
    <numFmt numFmtId="271" formatCode="_(* .\ \ ##0_)\ \ ;_(* \(.\ \ ##0\)\ \ \ \ ;* &quot;-&quot;???;_(@@"/>
    <numFmt numFmtId="272" formatCode="_(* .\ \ ##_)\ \ ;_(* \(.\ \ ##\)\ \ \ \ ;* &quot;-&quot;???;_(@@"/>
    <numFmt numFmtId="273" formatCode="_(* #\ ###\ ##0_________________________ \ ;_(* \(#\ ###\ ##0\)_____________ \ \ \ \ \ \ \ \ \ \ ;* &quot;-&quot;??????????????;_(@_)"/>
    <numFmt numFmtId="274" formatCode="_(* #\ ###\ ##0_)\ \ ;_(* \(#\ ###\ ##0\)\ \ ;* &quot;-&quot;??;_(@_)"/>
    <numFmt numFmtId="275" formatCode="_(* #\ ###\ ##0_________)\ \ ;_(* \(#\ ###\ ##0\)\ \ \ \ \ \ \ \ \ ;* &quot;-&quot;?????;_(@_)"/>
    <numFmt numFmtId="276" formatCode="_(* #\ ###\ ##0_________)\ \ ;_(* \(#\ ###\ ##0\)\ \ \ \ \ \ \ \ \ ;* &quot;-&quot;?????\ ;_(@_)"/>
    <numFmt numFmtId="277" formatCode="_(* #\ ###\ ##0_________)\ \ ;_(* \(#\ ###\ ##0\)\ \ \ \ \ \ \ \ \ \ \ ;* &quot;-&quot;?????\ ;_(@_)"/>
    <numFmt numFmtId="278" formatCode="_(* #\ ###\ ##0_________)\ \ ;_(* \(#\ ###\ ##0\)\ \ \ \ \ \ \ \ \ \ \ \ \ \ \ ;* &quot;-&quot;?????\ ;_(@_)"/>
    <numFmt numFmtId="279" formatCode="_(* #\ ###\ ##0_________)\ \ ;_(* \(#\ ###\ ##0\)\ \ \ \ \ \ \ \ \ \ \ \ \ \ ;* &quot;-&quot;?????\ ;_(@_)"/>
    <numFmt numFmtId="280" formatCode="_(* #\ ###\ ##0_________)\ \ ;_(* \(#\ ###\ ##0\)\ \ \ \ \ \ \ \ \ \ \ \ ;* &quot;-&quot;?????\ ;_(@_)"/>
    <numFmt numFmtId="281" formatCode="_(* #\ ###\ ##0_________)\ \ ;_(* \(#\ ###\ ##0\)\ \ \ \ \ \ \ \ ;* &quot;-&quot;?????\ ;_(@_)"/>
    <numFmt numFmtId="282" formatCode="_(* #,##0.00_______);_(* \(#,##0.00\);_(* &quot;-&quot;??_);_(@_)"/>
    <numFmt numFmtId="283" formatCode="_(* #,##0.00___________);_(* \(#,##0.00\);_(* &quot;-&quot;??_);_(@_)"/>
    <numFmt numFmtId="284" formatCode="_(* #,##0.00_________);_(* \(#,##0.00\);_(* &quot;-&quot;??_);_(@_)"/>
    <numFmt numFmtId="285" formatCode="_(* #\ ###\ ###_)\ \ ;_(* \(#\ ###\ ###\)\ \ ;* &quot;-&quot;??;_(@_)"/>
    <numFmt numFmtId="286" formatCode="_(* #.0\ ###\ ##0_________);_(* \(#.0\ ###\ ##0\)\ \ \ \ \ \ \ \ ;* &quot;-&quot;?????;_(@\ \ \ _)"/>
    <numFmt numFmtId="287" formatCode="&quot;S/.&quot;#,##0_);\(&quot;S/.&quot;#,##0\)"/>
    <numFmt numFmtId="288" formatCode="&quot;S/.&quot;#,##0_);[Red]\(&quot;S/.&quot;#,##0\)"/>
    <numFmt numFmtId="289" formatCode="&quot;S/.&quot;#,##0.00_);\(&quot;S/.&quot;#,##0.00\)"/>
    <numFmt numFmtId="290" formatCode="&quot;S/.&quot;#,##0.00_);[Red]\(&quot;S/.&quot;#,##0.00\)"/>
    <numFmt numFmtId="291" formatCode="_(&quot;S/.&quot;* #,##0_);_(&quot;S/.&quot;* \(#,##0\);_(&quot;S/.&quot;* &quot;-&quot;_);_(@_)"/>
    <numFmt numFmtId="292" formatCode="_(&quot;S/.&quot;* #,##0.00_);_(&quot;S/.&quot;* \(#,##0.00\);_(&quot;S/.&quot;* &quot;-&quot;??_);_(@_)"/>
    <numFmt numFmtId="293" formatCode="&quot;Pts&quot;#,##0_);\(&quot;Pts&quot;#,##0\)"/>
    <numFmt numFmtId="294" formatCode="&quot;Pts&quot;#,##0_);[Red]\(&quot;Pts&quot;#,##0\)"/>
    <numFmt numFmtId="295" formatCode="&quot;Pts&quot;#,##0.00_);\(&quot;Pts&quot;#,##0.00\)"/>
    <numFmt numFmtId="296" formatCode="&quot;Pts&quot;#,##0.00_);[Red]\(&quot;Pts&quot;#,##0.00\)"/>
    <numFmt numFmtId="297" formatCode="_(&quot;Pts&quot;* #,##0_);_(&quot;Pts&quot;* \(#,##0\);_(&quot;Pts&quot;* &quot;-&quot;_);_(@_)"/>
    <numFmt numFmtId="298" formatCode="_(&quot;Pts&quot;* #,##0.00_);_(&quot;Pts&quot;* \(#,##0.00\);_(&quot;Pts&quot;* &quot;-&quot;??_);_(@_)"/>
    <numFmt numFmtId="299" formatCode="#,##0.0000"/>
    <numFmt numFmtId="300" formatCode="&quot;S/.&quot;\ #,##0;&quot;S/.&quot;\ \-#,##0"/>
    <numFmt numFmtId="301" formatCode="&quot;S/.&quot;\ #,##0;[Red]&quot;S/.&quot;\ \-#,##0"/>
    <numFmt numFmtId="302" formatCode="&quot;S/.&quot;\ #,##0.00;&quot;S/.&quot;\ \-#,##0.00"/>
    <numFmt numFmtId="303" formatCode="&quot;S/.&quot;\ #,##0.00;[Red]&quot;S/.&quot;\ \-#,##0.00"/>
    <numFmt numFmtId="304" formatCode="_ &quot;S/.&quot;\ * #,##0_ ;_ &quot;S/.&quot;\ * \-#,##0_ ;_ &quot;S/.&quot;\ * &quot;-&quot;_ ;_ @_ "/>
    <numFmt numFmtId="305" formatCode="_ &quot;S/.&quot;\ * #,##0.00_ ;_ &quot;S/.&quot;\ * \-#,##0.00_ ;_ &quot;S/.&quot;\ * &quot;-&quot;??_ ;_ @_ "/>
    <numFmt numFmtId="306" formatCode="&quot;$&quot;#,##0;\-&quot;$&quot;#,##0"/>
    <numFmt numFmtId="307" formatCode="&quot;$&quot;#,##0;[Red]\-&quot;$&quot;#,##0"/>
    <numFmt numFmtId="308" formatCode="&quot;$&quot;#,##0.00;\-&quot;$&quot;#,##0.00"/>
    <numFmt numFmtId="309" formatCode="&quot;$&quot;#,##0.00;[Red]\-&quot;$&quot;#,##0.00"/>
    <numFmt numFmtId="310" formatCode="_-&quot;$&quot;* #,##0_-;\-&quot;$&quot;* #,##0_-;_-&quot;$&quot;* &quot;-&quot;_-;_-@_-"/>
    <numFmt numFmtId="311" formatCode="_-&quot;$&quot;* #,##0.00_-;\-&quot;$&quot;* #,##0.00_-;_-&quot;$&quot;* &quot;-&quot;??_-;_-@_-"/>
    <numFmt numFmtId="312" formatCode="&quot;S/.&quot;\ #,##0_);\(&quot;S/.&quot;\ #,##0\)"/>
    <numFmt numFmtId="313" formatCode="&quot;S/.&quot;\ #,##0_);[Red]\(&quot;S/.&quot;\ #,##0\)"/>
    <numFmt numFmtId="314" formatCode="&quot;S/.&quot;\ #,##0.00_);\(&quot;S/.&quot;\ #,##0.00\)"/>
    <numFmt numFmtId="315" formatCode="&quot;S/.&quot;\ #,##0.00_);[Red]\(&quot;S/.&quot;\ #,##0.00\)"/>
    <numFmt numFmtId="316" formatCode="_(&quot;S/.&quot;\ * #,##0_);_(&quot;S/.&quot;\ * \(#,##0\);_(&quot;S/.&quot;\ * &quot;-&quot;_);_(@_)"/>
    <numFmt numFmtId="317" formatCode="_(&quot;S/.&quot;\ * #,##0.00_);_(&quot;S/.&quot;\ * \(#,##0.00\);_(&quot;S/.&quot;\ * &quot;-&quot;??_);_(@_)"/>
    <numFmt numFmtId="318" formatCode="#,##0\ &quot;S/.&quot;;\-#,##0\ &quot;S/.&quot;"/>
    <numFmt numFmtId="319" formatCode="#,##0\ &quot;S/.&quot;;[Red]\-#,##0\ &quot;S/.&quot;"/>
    <numFmt numFmtId="320" formatCode="#,##0.00\ &quot;S/.&quot;;\-#,##0.00\ &quot;S/.&quot;"/>
    <numFmt numFmtId="321" formatCode="#,##0.00\ &quot;S/.&quot;;[Red]\-#,##0.00\ &quot;S/.&quot;"/>
    <numFmt numFmtId="322" formatCode="_-* #,##0\ &quot;S/.&quot;_-;\-* #,##0\ &quot;S/.&quot;_-;_-* &quot;-&quot;\ &quot;S/.&quot;_-;_-@_-"/>
    <numFmt numFmtId="323" formatCode="_-* #,##0\ _S_/_._-;\-* #,##0\ _S_/_._-;_-* &quot;-&quot;\ _S_/_._-;_-@_-"/>
    <numFmt numFmtId="324" formatCode="_-* #,##0.00\ &quot;S/.&quot;_-;\-* #,##0.00\ &quot;S/.&quot;_-;_-* &quot;-&quot;??\ &quot;S/.&quot;_-;_-@_-"/>
    <numFmt numFmtId="325" formatCode="_-* #,##0.00\ _S_/_._-;\-* #,##0.00\ _S_/_._-;_-* &quot;-&quot;??\ _S_/_._-;_-@_-"/>
    <numFmt numFmtId="326" formatCode="_ * #,##0.00_ ;_ * \-#,##0.00_ ;_ * &quot;-&quot;_ ;_ @_ "/>
    <numFmt numFmtId="327" formatCode="_ * #,##0.000_ ;_ * \-#,##0.000_ ;_ * &quot;-&quot;_ ;_ @_ "/>
    <numFmt numFmtId="328" formatCode="_ * #,##0.0_ ;_ * \-#,##0.0_ ;_ * &quot;-&quot;_ ;_ @_ "/>
    <numFmt numFmtId="329" formatCode="&quot;C$&quot;#,##0_);\(&quot;C$&quot;#,##0\)"/>
    <numFmt numFmtId="330" formatCode="&quot;C$&quot;#,##0_);[Red]\(&quot;C$&quot;#,##0\)"/>
    <numFmt numFmtId="331" formatCode="&quot;C$&quot;#,##0.00_);\(&quot;C$&quot;#,##0.00\)"/>
    <numFmt numFmtId="332" formatCode="&quot;C$&quot;#,##0.00_);[Red]\(&quot;C$&quot;#,##0.00\)"/>
    <numFmt numFmtId="333" formatCode="_(&quot;C$&quot;* #,##0_);_(&quot;C$&quot;* \(#,##0\);_(&quot;C$&quot;* &quot;-&quot;_);_(@_)"/>
    <numFmt numFmtId="334" formatCode="_(&quot;C$&quot;* #,##0.00_);_(&quot;C$&quot;* \(#,##0.00\);_(&quot;C$&quot;* &quot;-&quot;??_);_(@_)"/>
    <numFmt numFmtId="335" formatCode="&quot;S/.&quot;#,##0;&quot;S/.&quot;\-#,##0"/>
    <numFmt numFmtId="336" formatCode="&quot;S/.&quot;#,##0;[Red]&quot;S/.&quot;\-#,##0"/>
    <numFmt numFmtId="337" formatCode="&quot;S/.&quot;#,##0.00;&quot;S/.&quot;\-#,##0.00"/>
    <numFmt numFmtId="338" formatCode="&quot;S/.&quot;#,##0.00;[Red]&quot;S/.&quot;\-#,##0.00"/>
    <numFmt numFmtId="339" formatCode="_ &quot;S/.&quot;* #,##0_ ;_ &quot;S/.&quot;* \-#,##0_ ;_ &quot;S/.&quot;* &quot;-&quot;_ ;_ @_ "/>
    <numFmt numFmtId="340" formatCode="_ &quot;S/.&quot;* #,##0.00_ ;_ &quot;S/.&quot;* \-#,##0.00_ ;_ &quot;S/.&quot;* &quot;-&quot;??_ ;_ @_ "/>
    <numFmt numFmtId="341" formatCode="_-* #,##0.0\ _P_t_s_-;\-* #,##0.0\ _P_t_s_-;_-* &quot;-&quot;??\ _P_t_s_-;_-@_-"/>
    <numFmt numFmtId="342" formatCode="_-* #,##0\ _P_t_s_-;\-* #,##0\ _P_t_s_-;_-* &quot;-&quot;??\ _P_t_s_-;_-@_-"/>
    <numFmt numFmtId="343" formatCode="General_)"/>
    <numFmt numFmtId="344" formatCode="###0"/>
    <numFmt numFmtId="345" formatCode="#\ ##0"/>
    <numFmt numFmtId="346" formatCode="\-"/>
    <numFmt numFmtId="347" formatCode="###"/>
    <numFmt numFmtId="348" formatCode="0.0?"/>
    <numFmt numFmtId="349" formatCode="\-?"/>
    <numFmt numFmtId="350" formatCode="_-* #,##0.000\ _P_t_s_-;\-* #,##0.000\ _P_t_s_-;_-* &quot;-&quot;??\ _P_t_s_-;_-@_-"/>
    <numFmt numFmtId="351" formatCode="_-* #,##0.0000\ _P_t_s_-;\-* #,##0.0000\ _P_t_s_-;_-* &quot;-&quot;??\ _P_t_s_-;_-@_-"/>
    <numFmt numFmtId="352" formatCode="_-* #,##0.00000\ _P_t_s_-;\-* #,##0.00000\ _P_t_s_-;_-* &quot;-&quot;??\ _P_t_s_-;_-@_-"/>
    <numFmt numFmtId="353" formatCode="\-?.0"/>
    <numFmt numFmtId="354" formatCode="_(* #\ ##0_);_(* \(#\ ##0_);_(* &quot;-&quot;_);_(@_)"/>
    <numFmt numFmtId="355" formatCode="_(* #\ ##0\);_(* \(#\ ##0\);_(* &quot;-&quot;\);_(@_)"/>
    <numFmt numFmtId="356" formatCode="_(* #\ ##0_);_(* \(#\ ##0\);_(* &quot;-&quot;\);_(@_)"/>
    <numFmt numFmtId="357" formatCode="_(* #\ ##0_);_(* \(#\ ##0\);_(* &quot;-&quot;_);_(@_)"/>
    <numFmt numFmtId="358" formatCode="_(* #\ ##0.0_);_(* \(#\ ##0.0\);_(* &quot;-&quot;_);_(@_)"/>
    <numFmt numFmtId="359" formatCode="\(\1\)"/>
    <numFmt numFmtId="360" formatCode="\(\2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2"/>
      <name val="Arial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98" fontId="5" fillId="0" borderId="0" xfId="170" applyFont="1" applyAlignment="1">
      <alignment horizontal="centerContinuous"/>
    </xf>
    <xf numFmtId="298" fontId="6" fillId="0" borderId="0" xfId="17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 quotePrefix="1">
      <alignment horizontal="centerContinuous"/>
    </xf>
    <xf numFmtId="0" fontId="0" fillId="0" borderId="5" xfId="0" applyBorder="1" applyAlignment="1">
      <alignment horizontal="centerContinuous"/>
    </xf>
    <xf numFmtId="0" fontId="0" fillId="0" borderId="3" xfId="0" applyBorder="1" applyAlignment="1" quotePrefix="1">
      <alignment horizontal="left"/>
    </xf>
    <xf numFmtId="0" fontId="0" fillId="0" borderId="4" xfId="0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3" fontId="0" fillId="0" borderId="3" xfId="0" applyNumberFormat="1" applyBorder="1" applyAlignment="1">
      <alignment/>
    </xf>
    <xf numFmtId="24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</cellXfs>
  <cellStyles count="20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ACIONES_ENCAJE-CR" xfId="33"/>
    <cellStyle name="Millares [0]_COLOC-CR" xfId="34"/>
    <cellStyle name="Millares [0]_colocont" xfId="35"/>
    <cellStyle name="Millares [0]_cr - rk dep public" xfId="36"/>
    <cellStyle name="Millares [0]_cr rk coloc" xfId="37"/>
    <cellStyle name="Millares [0]_DEP-CM" xfId="38"/>
    <cellStyle name="Millares [0]_DEP-CR" xfId="39"/>
    <cellStyle name="Millares [0]_DEP-MUNC" xfId="40"/>
    <cellStyle name="Millares [0]_DEPOSITOS" xfId="41"/>
    <cellStyle name="Millares [0]_DEP-PLAZO" xfId="42"/>
    <cellStyle name="Millares [0]_DEP-RUR" xfId="43"/>
    <cellStyle name="Millares [0]_ENCAJE-CR" xfId="44"/>
    <cellStyle name="Millares [0]_FLUJO CM" xfId="45"/>
    <cellStyle name="Millares [0]_FLUJO CR" xfId="46"/>
    <cellStyle name="Millares [0]_GyP" xfId="47"/>
    <cellStyle name="Millares [0]_MUNICIPALES" xfId="48"/>
    <cellStyle name="Millares [0]_NUEVO MUNDO" xfId="49"/>
    <cellStyle name="Millares [0]_PASIVO" xfId="50"/>
    <cellStyle name="Millares [0]_PERS-CJ-M" xfId="51"/>
    <cellStyle name="Millares [0]_PERS-CR" xfId="52"/>
    <cellStyle name="Millares [0]_PLAZO" xfId="53"/>
    <cellStyle name="Millares [0]_PUBLIC." xfId="54"/>
    <cellStyle name="Millares [0]_PUBLIC-C.RURAL" xfId="55"/>
    <cellStyle name="Millares [0]_RK COLOC CM" xfId="56"/>
    <cellStyle name="Millares [0]_RURALES" xfId="57"/>
    <cellStyle name="Millares [0]_RURALES (2)" xfId="58"/>
    <cellStyle name="Millares [0]_TOTAL" xfId="59"/>
    <cellStyle name="Millares [0]_TOTAL2" xfId="60"/>
    <cellStyle name="Millares_ACTIVO" xfId="61"/>
    <cellStyle name="Millares_AHORRO" xfId="62"/>
    <cellStyle name="Millares_C.RURALES" xfId="63"/>
    <cellStyle name="Millares_CAJAS MUNIC" xfId="64"/>
    <cellStyle name="Millares_CAJAS MUNICIPALES (2)" xfId="65"/>
    <cellStyle name="Millares_CAJAS MUNICIPALES (3)" xfId="66"/>
    <cellStyle name="Millares_CAJAS RURALES" xfId="67"/>
    <cellStyle name="Millares_CAJAS RURALES (2)" xfId="68"/>
    <cellStyle name="Millares_CAJAS RURALES (3)" xfId="69"/>
    <cellStyle name="Millares_CJ-M-OFICINAS" xfId="70"/>
    <cellStyle name="Millares_CJ-MUNICIPALES" xfId="71"/>
    <cellStyle name="Millares_CJ-R-OFICINAS" xfId="72"/>
    <cellStyle name="Millares_COLC-R" xfId="73"/>
    <cellStyle name="Millares_COLOCACIONES" xfId="74"/>
    <cellStyle name="Millares_COLOCACIONES_cr - rk dep public" xfId="75"/>
    <cellStyle name="Millares_COLOCACIONES_cr rk coloc" xfId="76"/>
    <cellStyle name="Millares_COLOCACIONES_ENCAJE-CR" xfId="77"/>
    <cellStyle name="Millares_COLOC-CR" xfId="78"/>
    <cellStyle name="Millares_colocont" xfId="79"/>
    <cellStyle name="Millares_cr - rk dep public" xfId="80"/>
    <cellStyle name="Millares_cr rk coloc" xfId="81"/>
    <cellStyle name="Millares_DEP-CM" xfId="82"/>
    <cellStyle name="Millares_DEP-CR" xfId="83"/>
    <cellStyle name="Millares_DEP-MUNC" xfId="84"/>
    <cellStyle name="Millares_DEPOSITOS" xfId="85"/>
    <cellStyle name="Millares_DEP-PLAZO" xfId="86"/>
    <cellStyle name="Millares_DEP-RUR" xfId="87"/>
    <cellStyle name="Millares_ENCAJE-CR" xfId="88"/>
    <cellStyle name="Millares_FLUJO CM" xfId="89"/>
    <cellStyle name="Millares_FLUJO CR" xfId="90"/>
    <cellStyle name="Millares_GyP" xfId="91"/>
    <cellStyle name="Millares_MUNICIPALES" xfId="92"/>
    <cellStyle name="Millares_NUEVO MUNDO" xfId="93"/>
    <cellStyle name="Millares_PASIVO" xfId="94"/>
    <cellStyle name="Millares_PERS-CJ-M" xfId="95"/>
    <cellStyle name="Millares_PERS-CR" xfId="96"/>
    <cellStyle name="Millares_PLAZO" xfId="97"/>
    <cellStyle name="Millares_PUBLIC." xfId="98"/>
    <cellStyle name="Millares_PUBLIC-C.RURAL" xfId="99"/>
    <cellStyle name="Millares_RK COLOC CM" xfId="100"/>
    <cellStyle name="Millares_RURALES" xfId="101"/>
    <cellStyle name="Millares_RURALES (2)" xfId="102"/>
    <cellStyle name="Millares_TOTAL" xfId="103"/>
    <cellStyle name="Millares_TOTAL2" xfId="104"/>
    <cellStyle name="Currency" xfId="105"/>
    <cellStyle name="Currency [0]" xfId="106"/>
    <cellStyle name="Moneda [0]_ACTIVO" xfId="107"/>
    <cellStyle name="Moneda [0]_AHORRO" xfId="108"/>
    <cellStyle name="Moneda [0]_AHORROS" xfId="109"/>
    <cellStyle name="Moneda [0]_C.RURALES" xfId="110"/>
    <cellStyle name="Moneda [0]_CAJAS MUNIC" xfId="111"/>
    <cellStyle name="Moneda [0]_CAJAS MUNICIPALES (2)" xfId="112"/>
    <cellStyle name="Moneda [0]_CAJAS MUNICIPALES (3)" xfId="113"/>
    <cellStyle name="Moneda [0]_CAJAS RURALES" xfId="114"/>
    <cellStyle name="Moneda [0]_CAJAS RURALES (2)" xfId="115"/>
    <cellStyle name="Moneda [0]_CAJAS RURALES (3)" xfId="116"/>
    <cellStyle name="Moneda [0]_CART9804" xfId="117"/>
    <cellStyle name="Moneda [0]_CJ-M-OFICINAS" xfId="118"/>
    <cellStyle name="Moneda [0]_CJ-MUNICIPALES" xfId="119"/>
    <cellStyle name="Moneda [0]_CJ-R-OFICINAS" xfId="120"/>
    <cellStyle name="Moneda [0]_COLC-R" xfId="121"/>
    <cellStyle name="Moneda [0]_COLOCACIONES" xfId="122"/>
    <cellStyle name="Moneda [0]_COLOCACIONES_cr - rk dep public" xfId="123"/>
    <cellStyle name="Moneda [0]_COLOCACIONES_cr rk coloc" xfId="124"/>
    <cellStyle name="Moneda [0]_COLOCACIONES_ENCAJE-CR" xfId="125"/>
    <cellStyle name="Moneda [0]_COLOC-CR" xfId="126"/>
    <cellStyle name="Moneda [0]_colocont" xfId="127"/>
    <cellStyle name="Moneda [0]_cr - rk dep public" xfId="128"/>
    <cellStyle name="Moneda [0]_cr rk coloc" xfId="129"/>
    <cellStyle name="Moneda [0]_DEP-CM" xfId="130"/>
    <cellStyle name="Moneda [0]_DEP-CR" xfId="131"/>
    <cellStyle name="Moneda [0]_DEP-MUNC" xfId="132"/>
    <cellStyle name="Moneda [0]_DEPOSITOS" xfId="133"/>
    <cellStyle name="Moneda [0]_DEP-PLAZO" xfId="134"/>
    <cellStyle name="Moneda [0]_DEP-RUR" xfId="135"/>
    <cellStyle name="Moneda [0]_E%C" xfId="136"/>
    <cellStyle name="Moneda [0]_ENCAJE-CR" xfId="137"/>
    <cellStyle name="Moneda [0]_ESTRUCTURA_COLOC.yDEPOSITOS" xfId="138"/>
    <cellStyle name="Moneda [0]_FLUJO CM" xfId="139"/>
    <cellStyle name="Moneda [0]_FLUJO CR" xfId="140"/>
    <cellStyle name="Moneda [0]_GyP" xfId="141"/>
    <cellStyle name="Moneda [0]_MUNICIPALES" xfId="142"/>
    <cellStyle name="Moneda [0]_NUEVO MUNDO" xfId="143"/>
    <cellStyle name="Moneda [0]_NUEVO MUNDO_SELVA PERUANA (2)" xfId="144"/>
    <cellStyle name="Moneda [0]_PASIVO" xfId="145"/>
    <cellStyle name="Moneda [0]_PERS-CJ-M" xfId="146"/>
    <cellStyle name="Moneda [0]_PERS-CR" xfId="147"/>
    <cellStyle name="Moneda [0]_PERSONAL" xfId="148"/>
    <cellStyle name="Moneda [0]_PLAZO" xfId="149"/>
    <cellStyle name="Moneda [0]_PUBLIC." xfId="150"/>
    <cellStyle name="Moneda [0]_PUBLIC-C.RURAL" xfId="151"/>
    <cellStyle name="Moneda [0]_RK COLOC CM" xfId="152"/>
    <cellStyle name="Moneda [0]_RURALES" xfId="153"/>
    <cellStyle name="Moneda [0]_RURALES (2)" xfId="154"/>
    <cellStyle name="Moneda [0]_RURALES_1" xfId="155"/>
    <cellStyle name="Moneda [0]_SELVA PERUANA (2)" xfId="156"/>
    <cellStyle name="Moneda [0]_TOTAL" xfId="157"/>
    <cellStyle name="Moneda [0]_TOTAL_1" xfId="158"/>
    <cellStyle name="Moneda [0]_TOTAL2" xfId="159"/>
    <cellStyle name="Moneda_ACTIVO" xfId="160"/>
    <cellStyle name="Moneda_AHORRO" xfId="161"/>
    <cellStyle name="Moneda_AHORROS" xfId="162"/>
    <cellStyle name="Moneda_C.RURALES" xfId="163"/>
    <cellStyle name="Moneda_CAJAS MUNIC" xfId="164"/>
    <cellStyle name="Moneda_CAJAS MUNICIPALES (2)" xfId="165"/>
    <cellStyle name="Moneda_CAJAS MUNICIPALES (3)" xfId="166"/>
    <cellStyle name="Moneda_CAJAS RURALES" xfId="167"/>
    <cellStyle name="Moneda_CAJAS RURALES (2)" xfId="168"/>
    <cellStyle name="Moneda_CAJAS RURALES (3)" xfId="169"/>
    <cellStyle name="Moneda_CART9804" xfId="170"/>
    <cellStyle name="Moneda_CJ-M-OFICINAS" xfId="171"/>
    <cellStyle name="Moneda_CJ-MUNICIPALES" xfId="172"/>
    <cellStyle name="Moneda_CJ-R-OFICINAS" xfId="173"/>
    <cellStyle name="Moneda_COLC-R" xfId="174"/>
    <cellStyle name="Moneda_COLOCACIONES" xfId="175"/>
    <cellStyle name="Moneda_COLOCACIONES_cr - rk dep public" xfId="176"/>
    <cellStyle name="Moneda_COLOCACIONES_cr rk coloc" xfId="177"/>
    <cellStyle name="Moneda_COLOCACIONES_ENCAJE-CR" xfId="178"/>
    <cellStyle name="Moneda_COLOC-CR" xfId="179"/>
    <cellStyle name="Moneda_colocont" xfId="180"/>
    <cellStyle name="Moneda_cr - rk dep public" xfId="181"/>
    <cellStyle name="Moneda_cr rk coloc" xfId="182"/>
    <cellStyle name="Moneda_DEP-CM" xfId="183"/>
    <cellStyle name="Moneda_DEP-CR" xfId="184"/>
    <cellStyle name="Moneda_DEP-MUNC" xfId="185"/>
    <cellStyle name="Moneda_DEPOSITOS" xfId="186"/>
    <cellStyle name="Moneda_DEP-PLAZO" xfId="187"/>
    <cellStyle name="Moneda_DEP-RUR" xfId="188"/>
    <cellStyle name="Moneda_E%C" xfId="189"/>
    <cellStyle name="Moneda_ENCAJE-CR" xfId="190"/>
    <cellStyle name="Moneda_ESTRUCTURA_COLOC.yDEPOSITOS" xfId="191"/>
    <cellStyle name="Moneda_FLUJO CM" xfId="192"/>
    <cellStyle name="Moneda_FLUJO CR" xfId="193"/>
    <cellStyle name="Moneda_GyP" xfId="194"/>
    <cellStyle name="Moneda_MUNICIPALES" xfId="195"/>
    <cellStyle name="Moneda_NUEVO MUNDO" xfId="196"/>
    <cellStyle name="Moneda_NUEVO MUNDO_SELVA PERUANA (2)" xfId="197"/>
    <cellStyle name="Moneda_PASIVO" xfId="198"/>
    <cellStyle name="Moneda_PERS-CJ-M" xfId="199"/>
    <cellStyle name="Moneda_PERS-CR" xfId="200"/>
    <cellStyle name="Moneda_PERSONAL" xfId="201"/>
    <cellStyle name="Moneda_PLAZO" xfId="202"/>
    <cellStyle name="Moneda_PUBLIC." xfId="203"/>
    <cellStyle name="Moneda_PUBLIC-C.RURAL" xfId="204"/>
    <cellStyle name="Moneda_RK COLOC CM" xfId="205"/>
    <cellStyle name="Moneda_RURALES" xfId="206"/>
    <cellStyle name="Moneda_RURALES (2)" xfId="207"/>
    <cellStyle name="Moneda_RURALES_1" xfId="208"/>
    <cellStyle name="Moneda_SELVA PERUANA (2)" xfId="209"/>
    <cellStyle name="Moneda_TOTAL" xfId="210"/>
    <cellStyle name="Moneda_TOTAL_1" xfId="211"/>
    <cellStyle name="Moneda_TOTAL2" xfId="212"/>
    <cellStyle name="Normal_Módulo1" xfId="213"/>
    <cellStyle name="Normal_RURALES" xfId="214"/>
    <cellStyle name="Percent" xfId="2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9"/>
  <sheetViews>
    <sheetView tabSelected="1" workbookViewId="0" topLeftCell="B3">
      <selection activeCell="G48" sqref="G48"/>
    </sheetView>
  </sheetViews>
  <sheetFormatPr defaultColWidth="11.421875" defaultRowHeight="12.75"/>
  <cols>
    <col min="1" max="1" width="5.00390625" style="0" customWidth="1"/>
    <col min="2" max="2" width="8.7109375" style="0" customWidth="1"/>
    <col min="10" max="10" width="15.7109375" style="0" customWidth="1"/>
  </cols>
  <sheetData>
    <row r="1" spans="2:3" ht="15.75">
      <c r="B1" s="1"/>
      <c r="C1" s="2"/>
    </row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5" customHeight="1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5" t="s">
        <v>3</v>
      </c>
      <c r="C5" s="4"/>
      <c r="D5" s="4"/>
      <c r="E5" s="4"/>
      <c r="F5" s="4"/>
      <c r="G5" s="4"/>
      <c r="H5" s="4"/>
      <c r="I5" s="4"/>
      <c r="J5" s="4"/>
      <c r="K5" s="4"/>
    </row>
    <row r="6" ht="13.5" thickBot="1"/>
    <row r="7" spans="2:12" ht="12.75">
      <c r="B7" s="6"/>
      <c r="C7" s="7"/>
      <c r="D7" s="6"/>
      <c r="E7" s="7"/>
      <c r="F7" s="6"/>
      <c r="G7" s="7"/>
      <c r="H7" s="6"/>
      <c r="I7" s="7"/>
      <c r="J7" s="6"/>
      <c r="K7" s="6"/>
      <c r="L7" s="8"/>
    </row>
    <row r="8" spans="2:12" ht="12.75">
      <c r="B8" s="8"/>
      <c r="D8" s="9" t="s">
        <v>4</v>
      </c>
      <c r="E8" s="4"/>
      <c r="F8" s="9" t="s">
        <v>5</v>
      </c>
      <c r="G8" s="4"/>
      <c r="H8" s="9" t="s">
        <v>6</v>
      </c>
      <c r="I8" s="4"/>
      <c r="J8" s="10" t="s">
        <v>7</v>
      </c>
      <c r="K8" s="11" t="s">
        <v>8</v>
      </c>
      <c r="L8" s="8"/>
    </row>
    <row r="9" spans="2:12" ht="13.5" thickBot="1">
      <c r="B9" s="9" t="s">
        <v>9</v>
      </c>
      <c r="C9" s="4"/>
      <c r="D9" s="12"/>
      <c r="E9" s="13"/>
      <c r="F9" s="14" t="s">
        <v>10</v>
      </c>
      <c r="G9" s="15"/>
      <c r="H9" s="16"/>
      <c r="I9" s="17"/>
      <c r="J9" s="8" t="s">
        <v>11</v>
      </c>
      <c r="K9" s="18"/>
      <c r="L9" s="8"/>
    </row>
    <row r="10" spans="2:12" ht="12.75">
      <c r="B10" s="8"/>
      <c r="D10" s="8"/>
      <c r="E10" s="8"/>
      <c r="F10" s="8"/>
      <c r="G10" s="8"/>
      <c r="H10" s="8"/>
      <c r="I10" s="8"/>
      <c r="J10" s="10" t="s">
        <v>12</v>
      </c>
      <c r="K10" s="10" t="s">
        <v>13</v>
      </c>
      <c r="L10" s="8"/>
    </row>
    <row r="11" spans="2:12" ht="13.5" thickBot="1">
      <c r="B11" s="12"/>
      <c r="C11" s="13"/>
      <c r="D11" s="19" t="s">
        <v>14</v>
      </c>
      <c r="E11" s="19" t="s">
        <v>13</v>
      </c>
      <c r="F11" s="19" t="s">
        <v>14</v>
      </c>
      <c r="G11" s="19" t="s">
        <v>13</v>
      </c>
      <c r="H11" s="19" t="s">
        <v>15</v>
      </c>
      <c r="I11" s="19" t="s">
        <v>13</v>
      </c>
      <c r="J11" s="20" t="s">
        <v>16</v>
      </c>
      <c r="K11" s="12"/>
      <c r="L11" s="8"/>
    </row>
    <row r="12" spans="2:12" ht="18" customHeight="1">
      <c r="B12" s="8"/>
      <c r="D12" s="8"/>
      <c r="L12" s="8"/>
    </row>
    <row r="13" spans="2:12" ht="15" customHeight="1">
      <c r="B13" s="11" t="s">
        <v>17</v>
      </c>
      <c r="C13" t="s">
        <v>18</v>
      </c>
      <c r="D13" s="21">
        <v>15</v>
      </c>
      <c r="E13" s="22">
        <f>(D13/H13)*100</f>
        <v>100</v>
      </c>
      <c r="F13" s="23">
        <v>0</v>
      </c>
      <c r="G13" s="22">
        <f>(F13/H13)*100</f>
        <v>0</v>
      </c>
      <c r="H13" s="23">
        <f>D13+F13</f>
        <v>15</v>
      </c>
      <c r="I13" s="22">
        <f>SUM(E13+G13)</f>
        <v>100</v>
      </c>
      <c r="J13" s="24">
        <v>4709</v>
      </c>
      <c r="K13" s="22">
        <f>(H13/J13)*100</f>
        <v>0.3185389679337439</v>
      </c>
      <c r="L13" s="8"/>
    </row>
    <row r="14" spans="2:12" ht="15" customHeight="1">
      <c r="B14" s="8"/>
      <c r="C14" t="s">
        <v>19</v>
      </c>
      <c r="D14" s="21">
        <v>99</v>
      </c>
      <c r="E14" s="22">
        <f>(D14/H14)*100</f>
        <v>67.3469387755102</v>
      </c>
      <c r="F14" s="23">
        <v>48</v>
      </c>
      <c r="G14" s="22">
        <f>(F14/H14)*100</f>
        <v>32.6530612244898</v>
      </c>
      <c r="H14" s="23">
        <f>D14+F14</f>
        <v>147</v>
      </c>
      <c r="I14" s="22">
        <f>SUM(E14+G14)</f>
        <v>100</v>
      </c>
      <c r="J14" s="24">
        <v>9935</v>
      </c>
      <c r="K14" s="22">
        <f>(H14/J14)*100</f>
        <v>1.4796175138399597</v>
      </c>
      <c r="L14" s="8"/>
    </row>
    <row r="15" spans="2:12" ht="15" customHeight="1">
      <c r="B15" s="8"/>
      <c r="C15" s="25" t="s">
        <v>20</v>
      </c>
      <c r="D15" s="21">
        <f>63+150+17+154</f>
        <v>384</v>
      </c>
      <c r="E15" s="22">
        <f>(D15/H15)*100</f>
        <v>50.65963060686016</v>
      </c>
      <c r="F15" s="23">
        <f>47+327</f>
        <v>374</v>
      </c>
      <c r="G15" s="22">
        <f>(F15/H15)*100</f>
        <v>49.340369393139845</v>
      </c>
      <c r="H15" s="23">
        <f>D15+F15</f>
        <v>758</v>
      </c>
      <c r="I15" s="22">
        <f>SUM(E15+G15)</f>
        <v>100</v>
      </c>
      <c r="J15" s="24">
        <v>17171</v>
      </c>
      <c r="K15" s="22">
        <f>(H15/J15)*100</f>
        <v>4.414419661056432</v>
      </c>
      <c r="L15" s="8"/>
    </row>
    <row r="16" spans="2:12" ht="15" customHeight="1">
      <c r="B16" s="8"/>
      <c r="C16" s="25"/>
      <c r="D16" s="21"/>
      <c r="E16" s="22"/>
      <c r="F16" s="23"/>
      <c r="G16" s="22"/>
      <c r="H16" s="23"/>
      <c r="I16" s="22"/>
      <c r="J16" s="24"/>
      <c r="K16" s="22"/>
      <c r="L16" s="8"/>
    </row>
    <row r="17" spans="3:12" ht="15" customHeight="1" hidden="1">
      <c r="C17" t="s">
        <v>21</v>
      </c>
      <c r="D17" s="21">
        <f>68+146+8</f>
        <v>222</v>
      </c>
      <c r="E17" s="22">
        <f aca="true" t="shared" si="0" ref="E17:E28">(D17/H17)*100</f>
        <v>60.98901098901099</v>
      </c>
      <c r="F17" s="23">
        <v>142</v>
      </c>
      <c r="G17" s="22">
        <f aca="true" t="shared" si="1" ref="G17:G28">(F17/H17)*100</f>
        <v>39.010989010989015</v>
      </c>
      <c r="H17" s="23">
        <f aca="true" t="shared" si="2" ref="H17:H28">D17+F17</f>
        <v>364</v>
      </c>
      <c r="I17" s="22">
        <f aca="true" t="shared" si="3" ref="I17:I28">SUM(E17+G17)</f>
        <v>100</v>
      </c>
      <c r="J17" s="24">
        <v>16261</v>
      </c>
      <c r="K17" s="22">
        <f aca="true" t="shared" si="4" ref="K17:K28">(H17/J17)*100</f>
        <v>2.238484718037021</v>
      </c>
      <c r="L17" s="8"/>
    </row>
    <row r="18" spans="3:12" ht="15" customHeight="1" hidden="1">
      <c r="C18" s="25" t="s">
        <v>22</v>
      </c>
      <c r="D18" s="21">
        <f>114+173+8</f>
        <v>295</v>
      </c>
      <c r="E18" s="22">
        <f t="shared" si="0"/>
        <v>67.35159817351598</v>
      </c>
      <c r="F18" s="23">
        <v>143</v>
      </c>
      <c r="G18" s="22">
        <f t="shared" si="1"/>
        <v>32.64840182648402</v>
      </c>
      <c r="H18" s="23">
        <f t="shared" si="2"/>
        <v>438</v>
      </c>
      <c r="I18" s="22">
        <f t="shared" si="3"/>
        <v>100</v>
      </c>
      <c r="J18" s="24">
        <v>17967</v>
      </c>
      <c r="K18" s="22">
        <f t="shared" si="4"/>
        <v>2.437802638169978</v>
      </c>
      <c r="L18" s="8"/>
    </row>
    <row r="19" spans="2:12" ht="15" customHeight="1">
      <c r="B19" s="11" t="s">
        <v>23</v>
      </c>
      <c r="C19" t="s">
        <v>24</v>
      </c>
      <c r="D19" s="21">
        <f>170+1176+17+167</f>
        <v>1530</v>
      </c>
      <c r="E19" s="22">
        <f t="shared" si="0"/>
        <v>79.02892561983471</v>
      </c>
      <c r="F19" s="23">
        <f>45+361</f>
        <v>406</v>
      </c>
      <c r="G19" s="22">
        <f t="shared" si="1"/>
        <v>20.971074380165287</v>
      </c>
      <c r="H19" s="23">
        <f t="shared" si="2"/>
        <v>1936</v>
      </c>
      <c r="I19" s="22">
        <f t="shared" si="3"/>
        <v>100</v>
      </c>
      <c r="J19" s="24">
        <v>24102</v>
      </c>
      <c r="K19" s="22">
        <f t="shared" si="4"/>
        <v>8.032528420877934</v>
      </c>
      <c r="L19" s="8"/>
    </row>
    <row r="20" spans="2:12" ht="15" customHeight="1" hidden="1">
      <c r="B20" s="8"/>
      <c r="C20" s="25" t="s">
        <v>25</v>
      </c>
      <c r="D20" s="21">
        <f>144+1366+17+169</f>
        <v>1696</v>
      </c>
      <c r="E20" s="22">
        <f t="shared" si="0"/>
        <v>80.18912529550828</v>
      </c>
      <c r="F20" s="23">
        <f>56+363</f>
        <v>419</v>
      </c>
      <c r="G20" s="22">
        <f t="shared" si="1"/>
        <v>19.810874704491727</v>
      </c>
      <c r="H20" s="23">
        <f t="shared" si="2"/>
        <v>2115</v>
      </c>
      <c r="I20" s="22">
        <f t="shared" si="3"/>
        <v>100</v>
      </c>
      <c r="J20" s="24">
        <v>27693</v>
      </c>
      <c r="K20" s="22">
        <f t="shared" si="4"/>
        <v>7.637309067273318</v>
      </c>
      <c r="L20" s="8"/>
    </row>
    <row r="21" spans="2:12" ht="15" customHeight="1" hidden="1">
      <c r="B21" s="8"/>
      <c r="C21" s="25" t="s">
        <v>26</v>
      </c>
      <c r="D21" s="21">
        <f>217+863+17+628</f>
        <v>1725</v>
      </c>
      <c r="E21" s="22">
        <f t="shared" si="0"/>
        <v>78.76712328767124</v>
      </c>
      <c r="F21" s="23">
        <f>139+326</f>
        <v>465</v>
      </c>
      <c r="G21" s="22">
        <f t="shared" si="1"/>
        <v>21.232876712328768</v>
      </c>
      <c r="H21" s="23">
        <f t="shared" si="2"/>
        <v>2190</v>
      </c>
      <c r="I21" s="22">
        <f t="shared" si="3"/>
        <v>100</v>
      </c>
      <c r="J21" s="24">
        <v>31142</v>
      </c>
      <c r="K21" s="22">
        <f t="shared" si="4"/>
        <v>7.032303641384625</v>
      </c>
      <c r="L21" s="8"/>
    </row>
    <row r="22" spans="2:12" ht="15" customHeight="1">
      <c r="B22" s="8"/>
      <c r="C22" s="25" t="s">
        <v>18</v>
      </c>
      <c r="D22" s="21">
        <f>351+1033+19+746</f>
        <v>2149</v>
      </c>
      <c r="E22" s="22">
        <f t="shared" si="0"/>
        <v>78.94930198383541</v>
      </c>
      <c r="F22" s="23">
        <f>158+415</f>
        <v>573</v>
      </c>
      <c r="G22" s="22">
        <f t="shared" si="1"/>
        <v>21.050698016164585</v>
      </c>
      <c r="H22" s="23">
        <f t="shared" si="2"/>
        <v>2722</v>
      </c>
      <c r="I22" s="22">
        <f t="shared" si="3"/>
        <v>100</v>
      </c>
      <c r="J22" s="24">
        <v>37350</v>
      </c>
      <c r="K22" s="22">
        <f t="shared" si="4"/>
        <v>7.287817938420347</v>
      </c>
      <c r="L22" s="8"/>
    </row>
    <row r="23" spans="2:12" ht="15" customHeight="1" hidden="1">
      <c r="B23" s="8"/>
      <c r="C23" t="s">
        <v>27</v>
      </c>
      <c r="D23" s="21">
        <f>394+893+13+894</f>
        <v>2194</v>
      </c>
      <c r="E23" s="22">
        <f t="shared" si="0"/>
        <v>76.23349548297429</v>
      </c>
      <c r="F23" s="23">
        <f>164+520</f>
        <v>684</v>
      </c>
      <c r="G23" s="22">
        <f t="shared" si="1"/>
        <v>23.766504517025712</v>
      </c>
      <c r="H23" s="23">
        <f t="shared" si="2"/>
        <v>2878</v>
      </c>
      <c r="I23" s="22">
        <f t="shared" si="3"/>
        <v>100</v>
      </c>
      <c r="J23" s="24">
        <v>39321</v>
      </c>
      <c r="K23" s="22">
        <f t="shared" si="4"/>
        <v>7.319244169782051</v>
      </c>
      <c r="L23" s="8"/>
    </row>
    <row r="24" spans="2:12" ht="15" customHeight="1" hidden="1">
      <c r="B24" s="8"/>
      <c r="C24" t="s">
        <v>28</v>
      </c>
      <c r="D24" s="21">
        <f>597+1667+27+902</f>
        <v>3193</v>
      </c>
      <c r="E24" s="22">
        <f t="shared" si="0"/>
        <v>82.44255099406145</v>
      </c>
      <c r="F24" s="23">
        <f>161+519</f>
        <v>680</v>
      </c>
      <c r="G24" s="22">
        <f t="shared" si="1"/>
        <v>17.55744900593855</v>
      </c>
      <c r="H24" s="23">
        <f t="shared" si="2"/>
        <v>3873</v>
      </c>
      <c r="I24" s="22">
        <f t="shared" si="3"/>
        <v>100</v>
      </c>
      <c r="J24" s="24">
        <v>41178</v>
      </c>
      <c r="K24" s="22">
        <f t="shared" si="4"/>
        <v>9.405507795424741</v>
      </c>
      <c r="L24" s="8"/>
    </row>
    <row r="25" spans="2:12" ht="15" customHeight="1">
      <c r="B25" s="8"/>
      <c r="C25" t="s">
        <v>29</v>
      </c>
      <c r="D25" s="21">
        <f>1299+2173+17+967</f>
        <v>4456</v>
      </c>
      <c r="E25" s="22">
        <f t="shared" si="0"/>
        <v>84.31409649952695</v>
      </c>
      <c r="F25" s="23">
        <f>230+599</f>
        <v>829</v>
      </c>
      <c r="G25" s="22">
        <f t="shared" si="1"/>
        <v>15.685903500473037</v>
      </c>
      <c r="H25" s="23">
        <f t="shared" si="2"/>
        <v>5285</v>
      </c>
      <c r="I25" s="22">
        <f t="shared" si="3"/>
        <v>99.99999999999999</v>
      </c>
      <c r="J25" s="24">
        <v>45880</v>
      </c>
      <c r="K25" s="22">
        <f t="shared" si="4"/>
        <v>11.519180470793373</v>
      </c>
      <c r="L25" s="8"/>
    </row>
    <row r="26" spans="2:12" ht="15" customHeight="1" hidden="1">
      <c r="B26" s="8"/>
      <c r="C26" t="s">
        <v>30</v>
      </c>
      <c r="D26" s="21">
        <f>1364+2202+18+939</f>
        <v>4523</v>
      </c>
      <c r="E26" s="22">
        <f t="shared" si="0"/>
        <v>78.44259451959765</v>
      </c>
      <c r="F26" s="23">
        <f>435+808</f>
        <v>1243</v>
      </c>
      <c r="G26" s="22">
        <f t="shared" si="1"/>
        <v>21.55740548040236</v>
      </c>
      <c r="H26" s="23">
        <f t="shared" si="2"/>
        <v>5766</v>
      </c>
      <c r="I26" s="22">
        <f t="shared" si="3"/>
        <v>100</v>
      </c>
      <c r="J26" s="24">
        <v>51449</v>
      </c>
      <c r="K26" s="22">
        <f t="shared" si="4"/>
        <v>11.207214911854457</v>
      </c>
      <c r="L26" s="8"/>
    </row>
    <row r="27" spans="2:12" ht="15" customHeight="1" hidden="1">
      <c r="B27" s="8"/>
      <c r="C27" s="25" t="s">
        <v>31</v>
      </c>
      <c r="D27" s="21">
        <f>1488+2850+31+875</f>
        <v>5244</v>
      </c>
      <c r="E27" s="22">
        <f t="shared" si="0"/>
        <v>72.92448894451398</v>
      </c>
      <c r="F27" s="23">
        <f>632+1315</f>
        <v>1947</v>
      </c>
      <c r="G27" s="22">
        <f t="shared" si="1"/>
        <v>27.075511055486025</v>
      </c>
      <c r="H27" s="23">
        <f t="shared" si="2"/>
        <v>7191</v>
      </c>
      <c r="I27" s="22">
        <f t="shared" si="3"/>
        <v>100</v>
      </c>
      <c r="J27" s="24">
        <v>56807</v>
      </c>
      <c r="K27" s="22">
        <f t="shared" si="4"/>
        <v>12.658651222560598</v>
      </c>
      <c r="L27" s="8"/>
    </row>
    <row r="28" spans="2:12" ht="15" customHeight="1">
      <c r="B28" s="8"/>
      <c r="C28" s="25" t="s">
        <v>32</v>
      </c>
      <c r="D28" s="21">
        <f>1333+2981+53+1003</f>
        <v>5370</v>
      </c>
      <c r="E28" s="22">
        <f t="shared" si="0"/>
        <v>66.89921514887256</v>
      </c>
      <c r="F28" s="23">
        <f>738+1919</f>
        <v>2657</v>
      </c>
      <c r="G28" s="22">
        <f t="shared" si="1"/>
        <v>33.10078485112744</v>
      </c>
      <c r="H28" s="23">
        <f t="shared" si="2"/>
        <v>8027</v>
      </c>
      <c r="I28" s="22">
        <f t="shared" si="3"/>
        <v>100</v>
      </c>
      <c r="J28" s="24">
        <v>62819</v>
      </c>
      <c r="K28" s="22">
        <f t="shared" si="4"/>
        <v>12.777981184036676</v>
      </c>
      <c r="L28" s="8"/>
    </row>
    <row r="29" spans="2:12" ht="15" customHeight="1">
      <c r="B29" s="8"/>
      <c r="D29" s="8"/>
      <c r="L29" s="8"/>
    </row>
    <row r="30" spans="2:12" ht="15" customHeight="1" hidden="1">
      <c r="B30" s="11" t="s">
        <v>33</v>
      </c>
      <c r="C30" t="s">
        <v>21</v>
      </c>
      <c r="D30" s="21">
        <v>5925</v>
      </c>
      <c r="E30" s="22">
        <f aca="true" t="shared" si="5" ref="E30:E41">(D30/H30)*100</f>
        <v>66.28999776236294</v>
      </c>
      <c r="F30" s="23">
        <v>3013</v>
      </c>
      <c r="G30" s="22">
        <f aca="true" t="shared" si="6" ref="G30:G41">(F30/H30)*100</f>
        <v>33.710002237637056</v>
      </c>
      <c r="H30" s="23">
        <f aca="true" t="shared" si="7" ref="H30:H41">D30+F30</f>
        <v>8938</v>
      </c>
      <c r="I30" s="22">
        <f aca="true" t="shared" si="8" ref="I30:I41">SUM(E30+G30)</f>
        <v>100</v>
      </c>
      <c r="J30" s="24">
        <v>67071</v>
      </c>
      <c r="K30" s="22">
        <f aca="true" t="shared" si="9" ref="K30:K41">(H30/J30)*100</f>
        <v>13.326176738083523</v>
      </c>
      <c r="L30" s="8"/>
    </row>
    <row r="31" spans="2:12" ht="15" customHeight="1" hidden="1">
      <c r="B31" s="11"/>
      <c r="C31" t="s">
        <v>22</v>
      </c>
      <c r="D31" s="21">
        <v>6632</v>
      </c>
      <c r="E31" s="22">
        <f t="shared" si="5"/>
        <v>71.13590046122494</v>
      </c>
      <c r="F31" s="23">
        <f>680+2011</f>
        <v>2691</v>
      </c>
      <c r="G31" s="22">
        <f t="shared" si="6"/>
        <v>28.864099538775072</v>
      </c>
      <c r="H31" s="23">
        <f t="shared" si="7"/>
        <v>9323</v>
      </c>
      <c r="I31" s="22">
        <f t="shared" si="8"/>
        <v>100</v>
      </c>
      <c r="J31" s="24">
        <v>70901</v>
      </c>
      <c r="K31" s="22">
        <f t="shared" si="9"/>
        <v>13.14932088404959</v>
      </c>
      <c r="L31" s="8"/>
    </row>
    <row r="32" spans="2:12" ht="15" customHeight="1">
      <c r="B32" s="11" t="s">
        <v>33</v>
      </c>
      <c r="C32" t="s">
        <v>24</v>
      </c>
      <c r="D32" s="21">
        <v>6385</v>
      </c>
      <c r="E32" s="22">
        <f t="shared" si="5"/>
        <v>65.1597101745076</v>
      </c>
      <c r="F32" s="23">
        <v>3414</v>
      </c>
      <c r="G32" s="22">
        <f t="shared" si="6"/>
        <v>34.8402898254924</v>
      </c>
      <c r="H32" s="23">
        <f t="shared" si="7"/>
        <v>9799</v>
      </c>
      <c r="I32" s="22">
        <f t="shared" si="8"/>
        <v>100</v>
      </c>
      <c r="J32" s="24">
        <f>71358+544+1038</f>
        <v>72940</v>
      </c>
      <c r="K32" s="22">
        <f t="shared" si="9"/>
        <v>13.434329585961063</v>
      </c>
      <c r="L32" s="8"/>
    </row>
    <row r="33" spans="2:12" ht="15" customHeight="1" hidden="1">
      <c r="B33" s="11"/>
      <c r="C33" t="s">
        <v>25</v>
      </c>
      <c r="D33" s="21">
        <v>7227</v>
      </c>
      <c r="E33" s="22">
        <f t="shared" si="5"/>
        <v>65.5213055303717</v>
      </c>
      <c r="F33" s="23">
        <v>3803</v>
      </c>
      <c r="G33" s="22">
        <f t="shared" si="6"/>
        <v>34.47869446962829</v>
      </c>
      <c r="H33" s="23">
        <f t="shared" si="7"/>
        <v>11030</v>
      </c>
      <c r="I33" s="22">
        <f t="shared" si="8"/>
        <v>100</v>
      </c>
      <c r="J33" s="24">
        <v>72221</v>
      </c>
      <c r="K33" s="22">
        <f t="shared" si="9"/>
        <v>15.272566151119479</v>
      </c>
      <c r="L33" s="8"/>
    </row>
    <row r="34" spans="2:12" ht="15" customHeight="1" hidden="1">
      <c r="B34" s="11"/>
      <c r="C34" t="s">
        <v>26</v>
      </c>
      <c r="D34" s="21">
        <v>7151</v>
      </c>
      <c r="E34" s="22">
        <f t="shared" si="5"/>
        <v>64.07706093189964</v>
      </c>
      <c r="F34" s="23">
        <v>4009</v>
      </c>
      <c r="G34" s="22">
        <f t="shared" si="6"/>
        <v>35.922939068100355</v>
      </c>
      <c r="H34" s="23">
        <f t="shared" si="7"/>
        <v>11160</v>
      </c>
      <c r="I34" s="22">
        <f t="shared" si="8"/>
        <v>100</v>
      </c>
      <c r="J34" s="24">
        <v>75066</v>
      </c>
      <c r="K34" s="22">
        <f t="shared" si="9"/>
        <v>14.86691711294061</v>
      </c>
      <c r="L34" s="8"/>
    </row>
    <row r="35" spans="2:12" ht="15" customHeight="1">
      <c r="B35" s="11"/>
      <c r="C35" t="s">
        <v>18</v>
      </c>
      <c r="D35" s="21">
        <f>1821+3944+205+2165</f>
        <v>8135</v>
      </c>
      <c r="E35" s="22">
        <f t="shared" si="5"/>
        <v>66.21896621896623</v>
      </c>
      <c r="F35" s="23">
        <f>1343+2807</f>
        <v>4150</v>
      </c>
      <c r="G35" s="22">
        <f t="shared" si="6"/>
        <v>33.781033781033784</v>
      </c>
      <c r="H35" s="23">
        <f t="shared" si="7"/>
        <v>12285</v>
      </c>
      <c r="I35" s="22">
        <f t="shared" si="8"/>
        <v>100.00000000000001</v>
      </c>
      <c r="J35" s="24">
        <v>77550</v>
      </c>
      <c r="K35" s="22">
        <f t="shared" si="9"/>
        <v>15.841392649903288</v>
      </c>
      <c r="L35" s="8"/>
    </row>
    <row r="36" spans="2:12" ht="15" customHeight="1" hidden="1">
      <c r="B36" s="11"/>
      <c r="C36" t="s">
        <v>34</v>
      </c>
      <c r="D36" s="21">
        <v>9721</v>
      </c>
      <c r="E36" s="22">
        <f t="shared" si="5"/>
        <v>71.21611721611721</v>
      </c>
      <c r="F36" s="23">
        <v>3929</v>
      </c>
      <c r="G36" s="22">
        <f t="shared" si="6"/>
        <v>28.783882783882785</v>
      </c>
      <c r="H36" s="23">
        <f t="shared" si="7"/>
        <v>13650</v>
      </c>
      <c r="I36" s="22">
        <f t="shared" si="8"/>
        <v>100</v>
      </c>
      <c r="J36" s="24">
        <v>80132</v>
      </c>
      <c r="K36" s="22">
        <f t="shared" si="9"/>
        <v>17.034393251135626</v>
      </c>
      <c r="L36" s="8"/>
    </row>
    <row r="37" spans="2:12" ht="15" customHeight="1" hidden="1">
      <c r="B37" s="11"/>
      <c r="C37" t="s">
        <v>35</v>
      </c>
      <c r="D37" s="21">
        <v>7231</v>
      </c>
      <c r="E37" s="22">
        <f t="shared" si="5"/>
        <v>50.97279007472155</v>
      </c>
      <c r="F37" s="23">
        <v>6955</v>
      </c>
      <c r="G37" s="22">
        <f t="shared" si="6"/>
        <v>49.02720992527844</v>
      </c>
      <c r="H37" s="23">
        <f t="shared" si="7"/>
        <v>14186</v>
      </c>
      <c r="I37" s="22">
        <f t="shared" si="8"/>
        <v>100</v>
      </c>
      <c r="J37" s="24">
        <v>82809</v>
      </c>
      <c r="K37" s="22">
        <f t="shared" si="9"/>
        <v>17.130988177613542</v>
      </c>
      <c r="L37" s="8"/>
    </row>
    <row r="38" spans="2:12" ht="15" customHeight="1">
      <c r="B38" s="11"/>
      <c r="C38" t="s">
        <v>36</v>
      </c>
      <c r="D38" s="21">
        <v>9491</v>
      </c>
      <c r="E38" s="22">
        <f t="shared" si="5"/>
        <v>64.84695271932222</v>
      </c>
      <c r="F38" s="23">
        <v>5145</v>
      </c>
      <c r="G38" s="22">
        <f t="shared" si="6"/>
        <v>35.15304728067778</v>
      </c>
      <c r="H38" s="23">
        <f t="shared" si="7"/>
        <v>14636</v>
      </c>
      <c r="I38" s="22">
        <f t="shared" si="8"/>
        <v>100</v>
      </c>
      <c r="J38" s="24">
        <v>87523</v>
      </c>
      <c r="K38" s="22">
        <f t="shared" si="9"/>
        <v>16.7224615243993</v>
      </c>
      <c r="L38" s="8"/>
    </row>
    <row r="39" spans="2:12" ht="15" customHeight="1" hidden="1">
      <c r="B39" s="11"/>
      <c r="C39" t="s">
        <v>37</v>
      </c>
      <c r="D39" s="21">
        <f>14804-1458-4375</f>
        <v>8971</v>
      </c>
      <c r="E39" s="22">
        <f t="shared" si="5"/>
        <v>60.598486895433666</v>
      </c>
      <c r="F39" s="23">
        <f>1458+4375</f>
        <v>5833</v>
      </c>
      <c r="G39" s="22">
        <f t="shared" si="6"/>
        <v>39.401513104566334</v>
      </c>
      <c r="H39" s="23">
        <f t="shared" si="7"/>
        <v>14804</v>
      </c>
      <c r="I39" s="22">
        <f t="shared" si="8"/>
        <v>100</v>
      </c>
      <c r="J39" s="24">
        <v>94988</v>
      </c>
      <c r="K39" s="22">
        <f t="shared" si="9"/>
        <v>15.58512654230008</v>
      </c>
      <c r="L39" s="8"/>
    </row>
    <row r="40" spans="2:12" ht="15" customHeight="1" hidden="1">
      <c r="B40" s="11"/>
      <c r="C40" t="s">
        <v>38</v>
      </c>
      <c r="D40" s="21">
        <v>10333</v>
      </c>
      <c r="E40" s="22">
        <f t="shared" si="5"/>
        <v>62.23948921816649</v>
      </c>
      <c r="F40" s="23">
        <v>6269</v>
      </c>
      <c r="G40" s="22">
        <f t="shared" si="6"/>
        <v>37.76051078183351</v>
      </c>
      <c r="H40" s="23">
        <f t="shared" si="7"/>
        <v>16602</v>
      </c>
      <c r="I40" s="22">
        <f t="shared" si="8"/>
        <v>100</v>
      </c>
      <c r="J40" s="24">
        <v>102218</v>
      </c>
      <c r="K40" s="22">
        <f t="shared" si="9"/>
        <v>16.241757811735702</v>
      </c>
      <c r="L40" s="8"/>
    </row>
    <row r="41" spans="2:12" ht="15" customHeight="1">
      <c r="B41" s="11"/>
      <c r="C41" t="s">
        <v>39</v>
      </c>
      <c r="D41" s="21">
        <f>3017+826+3320+1645</f>
        <v>8808</v>
      </c>
      <c r="E41" s="22">
        <f t="shared" si="5"/>
        <v>61.29009811425789</v>
      </c>
      <c r="F41" s="23">
        <v>5563</v>
      </c>
      <c r="G41" s="22">
        <f t="shared" si="6"/>
        <v>38.70990188574212</v>
      </c>
      <c r="H41" s="23">
        <f t="shared" si="7"/>
        <v>14371</v>
      </c>
      <c r="I41" s="22">
        <f t="shared" si="8"/>
        <v>100</v>
      </c>
      <c r="J41" s="24">
        <f>102216+1338+2028</f>
        <v>105582</v>
      </c>
      <c r="K41" s="22">
        <f t="shared" si="9"/>
        <v>13.611221609744085</v>
      </c>
      <c r="L41" s="8"/>
    </row>
    <row r="42" spans="2:12" ht="15" customHeight="1">
      <c r="B42" s="11"/>
      <c r="D42" s="21"/>
      <c r="E42" s="22"/>
      <c r="F42" s="23"/>
      <c r="G42" s="22"/>
      <c r="H42" s="23"/>
      <c r="I42" s="22"/>
      <c r="J42" s="24"/>
      <c r="K42" s="22"/>
      <c r="L42" s="8"/>
    </row>
    <row r="43" spans="2:12" ht="15" customHeight="1">
      <c r="B43" s="11" t="s">
        <v>40</v>
      </c>
      <c r="C43" t="s">
        <v>41</v>
      </c>
      <c r="D43" s="21">
        <v>11122</v>
      </c>
      <c r="E43" s="22">
        <f>(D43/H43)*100</f>
        <v>60.12216876587924</v>
      </c>
      <c r="F43" s="23">
        <v>7377</v>
      </c>
      <c r="G43" s="22">
        <f>(F43/H43)*100</f>
        <v>39.87783123412076</v>
      </c>
      <c r="H43" s="23">
        <f>D43+F43</f>
        <v>18499</v>
      </c>
      <c r="I43" s="22">
        <f>SUM(E43+G43)</f>
        <v>100</v>
      </c>
      <c r="J43" s="24">
        <v>117008</v>
      </c>
      <c r="K43" s="22">
        <f>(H43/J43)*100</f>
        <v>15.810030083413102</v>
      </c>
      <c r="L43" s="8"/>
    </row>
    <row r="44" spans="2:12" ht="15" customHeight="1">
      <c r="B44" s="11"/>
      <c r="C44" t="s">
        <v>42</v>
      </c>
      <c r="D44" s="21">
        <v>9807</v>
      </c>
      <c r="E44" s="22">
        <f>(D44/H44)*100</f>
        <v>57.19034289713086</v>
      </c>
      <c r="F44" s="23">
        <v>7341</v>
      </c>
      <c r="G44" s="22">
        <f>(F44/H44)*100</f>
        <v>42.80965710286914</v>
      </c>
      <c r="H44" s="23">
        <f>D44+F44</f>
        <v>17148</v>
      </c>
      <c r="I44" s="22">
        <f>SUM(E44+G44)</f>
        <v>100</v>
      </c>
      <c r="J44" s="24">
        <v>118176</v>
      </c>
      <c r="K44" s="22">
        <f>(H44/J44)*100</f>
        <v>14.51056051990252</v>
      </c>
      <c r="L44" s="8"/>
    </row>
    <row r="45" spans="2:12" ht="15" customHeight="1">
      <c r="B45" s="11"/>
      <c r="C45" t="s">
        <v>43</v>
      </c>
      <c r="D45" s="21">
        <v>10237</v>
      </c>
      <c r="E45" s="22">
        <v>58.102048924456554</v>
      </c>
      <c r="F45" s="23">
        <v>7382</v>
      </c>
      <c r="G45" s="22">
        <v>41.897951075543446</v>
      </c>
      <c r="H45" s="23">
        <v>17619</v>
      </c>
      <c r="I45" s="22">
        <v>100</v>
      </c>
      <c r="J45" s="24">
        <v>132196</v>
      </c>
      <c r="K45" s="22">
        <v>13.327937305213473</v>
      </c>
      <c r="L45" s="8"/>
    </row>
    <row r="46" spans="2:12" ht="15" customHeight="1">
      <c r="B46" s="11"/>
      <c r="C46" t="s">
        <v>44</v>
      </c>
      <c r="D46" s="21">
        <v>12806</v>
      </c>
      <c r="E46" s="22">
        <v>63.93729092815418</v>
      </c>
      <c r="F46" s="23">
        <v>7223</v>
      </c>
      <c r="G46" s="22">
        <v>36.06270907184582</v>
      </c>
      <c r="H46" s="23">
        <v>20029</v>
      </c>
      <c r="I46" s="22">
        <v>100</v>
      </c>
      <c r="J46" s="24">
        <v>137453</v>
      </c>
      <c r="K46" s="22">
        <v>14.571526267160412</v>
      </c>
      <c r="L46" s="8"/>
    </row>
    <row r="47" spans="2:12" ht="15" customHeight="1">
      <c r="B47" s="11"/>
      <c r="C47" t="s">
        <v>45</v>
      </c>
      <c r="D47" s="21">
        <v>13865</v>
      </c>
      <c r="E47" s="22">
        <v>65.25012941785496</v>
      </c>
      <c r="F47" s="23">
        <v>7384</v>
      </c>
      <c r="G47" s="22">
        <v>34.74987058214504</v>
      </c>
      <c r="H47" s="23">
        <v>21249</v>
      </c>
      <c r="I47" s="22">
        <v>100</v>
      </c>
      <c r="J47" s="24">
        <v>145673</v>
      </c>
      <c r="K47" s="22">
        <v>14.586779979817809</v>
      </c>
      <c r="L47" s="8"/>
    </row>
    <row r="48" spans="2:12" ht="15" customHeight="1">
      <c r="B48" s="11"/>
      <c r="C48" t="s">
        <v>46</v>
      </c>
      <c r="D48" s="21">
        <v>14028</v>
      </c>
      <c r="E48" s="22">
        <v>63.95258718942329</v>
      </c>
      <c r="F48" s="23">
        <v>7907</v>
      </c>
      <c r="G48" s="22">
        <v>36.04741281057671</v>
      </c>
      <c r="H48" s="23">
        <v>21935</v>
      </c>
      <c r="I48" s="22">
        <v>100</v>
      </c>
      <c r="J48" s="24">
        <v>150489</v>
      </c>
      <c r="K48" s="22">
        <v>14.575816172610622</v>
      </c>
      <c r="L48" s="8"/>
    </row>
    <row r="49" spans="2:12" ht="15" customHeight="1">
      <c r="B49" s="11">
        <v>1998</v>
      </c>
      <c r="C49" t="s">
        <v>47</v>
      </c>
      <c r="D49" s="21">
        <f>2512+7739+864+2947</f>
        <v>14062</v>
      </c>
      <c r="E49" s="22">
        <f>(D49/H49)*100</f>
        <v>66.19280738090755</v>
      </c>
      <c r="F49" s="23">
        <f>1141+6041</f>
        <v>7182</v>
      </c>
      <c r="G49" s="22">
        <f>(F49/H49)*100</f>
        <v>33.807192619092454</v>
      </c>
      <c r="H49" s="23">
        <f>D49+F49</f>
        <v>21244</v>
      </c>
      <c r="I49" s="22">
        <f>SUM(E49+G49)</f>
        <v>100</v>
      </c>
      <c r="J49" s="24">
        <f>134919+3344+5296</f>
        <v>143559</v>
      </c>
      <c r="K49" s="22">
        <f>(H49/J49)*100</f>
        <v>14.798096949686194</v>
      </c>
      <c r="L49" s="8"/>
    </row>
    <row r="50" spans="2:12" ht="15" customHeight="1">
      <c r="B50" s="11"/>
      <c r="C50" t="s">
        <v>48</v>
      </c>
      <c r="D50" s="21">
        <f>3337+9930+1021+3129</f>
        <v>17417</v>
      </c>
      <c r="E50" s="22">
        <f>(D50/H50)*100</f>
        <v>65.81393591293832</v>
      </c>
      <c r="F50" s="23">
        <f>1714+7333</f>
        <v>9047</v>
      </c>
      <c r="G50" s="22">
        <f>(F50/H50)*100</f>
        <v>34.186064087061666</v>
      </c>
      <c r="H50" s="23">
        <f>D50+F50</f>
        <v>26464</v>
      </c>
      <c r="I50" s="22">
        <f>SUM(E50+G50)</f>
        <v>99.99999999999999</v>
      </c>
      <c r="J50" s="24">
        <f>143300+4675+6284</f>
        <v>154259</v>
      </c>
      <c r="K50" s="22">
        <f>(H50/J50)*100</f>
        <v>17.155563046564545</v>
      </c>
      <c r="L50" s="8"/>
    </row>
    <row r="51" spans="2:12" ht="15" customHeight="1">
      <c r="B51" s="11"/>
      <c r="C51" t="s">
        <v>49</v>
      </c>
      <c r="D51" s="21">
        <f>3483+8554+1330+4197</f>
        <v>17564</v>
      </c>
      <c r="E51" s="22">
        <f>(D51/H51)*100</f>
        <v>63.644599050621444</v>
      </c>
      <c r="F51" s="23">
        <f>1799+8234</f>
        <v>10033</v>
      </c>
      <c r="G51" s="22">
        <f>(F51/H51)*100</f>
        <v>36.355400949378556</v>
      </c>
      <c r="H51" s="23">
        <f>D51+F51</f>
        <v>27597</v>
      </c>
      <c r="I51" s="22">
        <f>SUM(E51+G51)</f>
        <v>100</v>
      </c>
      <c r="J51" s="24">
        <f>138244+4140+10533</f>
        <v>152917</v>
      </c>
      <c r="K51" s="22">
        <f>(H51/J51)*100</f>
        <v>18.04704512905694</v>
      </c>
      <c r="L51" s="8"/>
    </row>
    <row r="52" spans="2:12" ht="15" customHeight="1">
      <c r="B52" s="11"/>
      <c r="C52" t="s">
        <v>50</v>
      </c>
      <c r="D52" s="21">
        <f>2306+8108+1248+4340</f>
        <v>16002</v>
      </c>
      <c r="E52" s="22">
        <f>(D52/H52)*100</f>
        <v>60.77478161792632</v>
      </c>
      <c r="F52" s="23">
        <f>1939+8389</f>
        <v>10328</v>
      </c>
      <c r="G52" s="22">
        <f>(F52/H52)*100</f>
        <v>39.22521838207368</v>
      </c>
      <c r="H52" s="23">
        <f>D52+F52</f>
        <v>26330</v>
      </c>
      <c r="I52" s="22">
        <f>SUM(E52+G52)</f>
        <v>100</v>
      </c>
      <c r="J52" s="24">
        <f>135976+3599+9490</f>
        <v>149065</v>
      </c>
      <c r="K52" s="22">
        <f>(H52/J52)*100</f>
        <v>17.663435414081103</v>
      </c>
      <c r="L52" s="8"/>
    </row>
    <row r="53" spans="2:12" ht="15" customHeight="1">
      <c r="B53" s="11"/>
      <c r="D53" s="21"/>
      <c r="E53" s="22"/>
      <c r="F53" s="23"/>
      <c r="G53" s="22"/>
      <c r="H53" s="23"/>
      <c r="I53" s="22"/>
      <c r="J53" s="24"/>
      <c r="K53" s="22"/>
      <c r="L53" s="8"/>
    </row>
    <row r="54" spans="2:12" ht="13.5" thickBot="1">
      <c r="B54" s="12"/>
      <c r="C54" s="13"/>
      <c r="D54" s="12"/>
      <c r="E54" s="13"/>
      <c r="F54" s="13"/>
      <c r="G54" s="13"/>
      <c r="H54" s="13"/>
      <c r="I54" s="13"/>
      <c r="J54" s="13"/>
      <c r="K54" s="13"/>
      <c r="L54" s="8"/>
    </row>
    <row r="55" ht="12.75">
      <c r="B55" s="26" t="s">
        <v>51</v>
      </c>
    </row>
    <row r="56" ht="12.75">
      <c r="B56" s="26" t="s">
        <v>52</v>
      </c>
    </row>
    <row r="57" ht="12.75">
      <c r="B57" s="26" t="s">
        <v>53</v>
      </c>
    </row>
    <row r="58" ht="12.75">
      <c r="B58" s="26"/>
    </row>
    <row r="59" ht="12.75">
      <c r="B59" s="27"/>
    </row>
  </sheetData>
  <printOptions horizontalCentered="1"/>
  <pageMargins left="0.5905511811023623" right="0.75" top="0.984251968503937" bottom="0.984251968503937" header="0.5118110236220472" footer="0.5118110236220472"/>
  <pageSetup blackAndWhite="1" fitToHeight="1" fitToWidth="1"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1998-06-18T19:34:26Z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