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k-1" sheetId="1" r:id="rId1"/>
    <sheet name="rk-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<sst xmlns="http://schemas.openxmlformats.org/spreadsheetml/2006/main" count="288" uniqueCount="95">
  <si>
    <t>TOTAL</t>
  </si>
  <si>
    <t>BANCA    MULTIPLE</t>
  </si>
  <si>
    <t>1 9 9 6</t>
  </si>
  <si>
    <t>STANDARD CHARTERED</t>
  </si>
  <si>
    <t xml:space="preserve"> </t>
  </si>
  <si>
    <t>BANCA MULTIPLE</t>
  </si>
  <si>
    <t>(1)</t>
  </si>
  <si>
    <t>ENTIDAD</t>
  </si>
  <si>
    <t>CONTINENTAL</t>
  </si>
  <si>
    <t>INTERBANK</t>
  </si>
  <si>
    <t>DEL PROGRESO</t>
  </si>
  <si>
    <t>SUDAMERICANO</t>
  </si>
  <si>
    <t>DEL TRABAJO</t>
  </si>
  <si>
    <t>NUEVO MUNDO</t>
  </si>
  <si>
    <t>%</t>
  </si>
  <si>
    <t>Nº</t>
  </si>
  <si>
    <t xml:space="preserve">SANTANDER  </t>
  </si>
  <si>
    <t xml:space="preserve">  </t>
  </si>
  <si>
    <t>BANK BOSTON</t>
  </si>
  <si>
    <t>RANKING DE LAS COLOCACIONES  AL 30 DE NOVIEMBRE DE 1998</t>
  </si>
  <si>
    <t>RANKING DE CUENTAS CORRIENTES</t>
  </si>
  <si>
    <t>RANKING DE PRESTAMOS</t>
  </si>
  <si>
    <t>(EN MILES DE NUEVOS SOLES Y PORCENTAJES)</t>
  </si>
  <si>
    <t>MONEDA  NACIONAL</t>
  </si>
  <si>
    <t>MONEDA  EXTRANJERA</t>
  </si>
  <si>
    <t>S/.</t>
  </si>
  <si>
    <t>0RD</t>
  </si>
  <si>
    <t xml:space="preserve">WIESE      </t>
  </si>
  <si>
    <t xml:space="preserve">CREDITO    </t>
  </si>
  <si>
    <t xml:space="preserve">LATINO     </t>
  </si>
  <si>
    <t xml:space="preserve">CITIBANK   </t>
  </si>
  <si>
    <t xml:space="preserve">DE LIMA    </t>
  </si>
  <si>
    <t xml:space="preserve">BANCOSUR   </t>
  </si>
  <si>
    <t xml:space="preserve">NORBANK    </t>
  </si>
  <si>
    <t>REPUBLICA  (*)</t>
  </si>
  <si>
    <t xml:space="preserve">ORION      </t>
  </si>
  <si>
    <t xml:space="preserve">BIF-SAEMA  </t>
  </si>
  <si>
    <t xml:space="preserve">FINANCIERO </t>
  </si>
  <si>
    <t xml:space="preserve">COMERCIO   </t>
  </si>
  <si>
    <t xml:space="preserve">BANEX      </t>
  </si>
  <si>
    <t>STANDAR CHARTERED</t>
  </si>
  <si>
    <t xml:space="preserve">SOLVENTA   </t>
  </si>
  <si>
    <t>STANADARD CHARTERED</t>
  </si>
  <si>
    <t xml:space="preserve">SERBANCO   </t>
  </si>
  <si>
    <t xml:space="preserve">DEL PAIS   </t>
  </si>
  <si>
    <t xml:space="preserve">MIBANCO    </t>
  </si>
  <si>
    <t xml:space="preserve">T O T A L  </t>
  </si>
  <si>
    <t>RANKING DE DESCUENTOS</t>
  </si>
  <si>
    <t>RANKING DE OTRAS COLOCACIONES</t>
  </si>
  <si>
    <t>(*) Cifras al 31.10.98</t>
  </si>
  <si>
    <t>ESTRUCTURA  DE  LA  CARTERA  ATRASADA</t>
  </si>
  <si>
    <t xml:space="preserve">SALDOS  A  FIN  DE  MES </t>
  </si>
  <si>
    <t>(En  Miles de  Nuevos  Soles)</t>
  </si>
  <si>
    <t>CREDITOS VENCIDOS</t>
  </si>
  <si>
    <t>CREDITOS  EN</t>
  </si>
  <si>
    <t>T O T A L</t>
  </si>
  <si>
    <t xml:space="preserve">   (1) /</t>
  </si>
  <si>
    <t>FECHA</t>
  </si>
  <si>
    <t>COBRANZA JUDICIAL</t>
  </si>
  <si>
    <t>COLOCACIONES</t>
  </si>
  <si>
    <t xml:space="preserve">         (2)</t>
  </si>
  <si>
    <t>BRUTAS</t>
  </si>
  <si>
    <t>Monto</t>
  </si>
  <si>
    <t xml:space="preserve">  (2)</t>
  </si>
  <si>
    <t>1 9 9 5</t>
  </si>
  <si>
    <t>Mar . . . . .</t>
  </si>
  <si>
    <t>Jun . . . . .</t>
  </si>
  <si>
    <t>Set . . .(*)</t>
  </si>
  <si>
    <t>Dic . . . . .</t>
  </si>
  <si>
    <t>Ene . . . . .</t>
  </si>
  <si>
    <t>2 9 9 6</t>
  </si>
  <si>
    <t>Feb . . . . .</t>
  </si>
  <si>
    <t>Abr............</t>
  </si>
  <si>
    <t>May..........</t>
  </si>
  <si>
    <t>Jun..........</t>
  </si>
  <si>
    <t>Jul..........</t>
  </si>
  <si>
    <t>Ago..........</t>
  </si>
  <si>
    <t>Set...........</t>
  </si>
  <si>
    <t>Oct...........</t>
  </si>
  <si>
    <t>Nov...........</t>
  </si>
  <si>
    <t>Dic...........</t>
  </si>
  <si>
    <t>1 9 9 7</t>
  </si>
  <si>
    <t>Mar............</t>
  </si>
  <si>
    <t>Jun............</t>
  </si>
  <si>
    <t>Set............</t>
  </si>
  <si>
    <t>Dic............</t>
  </si>
  <si>
    <t>Mar...........</t>
  </si>
  <si>
    <t>Abr...........</t>
  </si>
  <si>
    <t>May...........</t>
  </si>
  <si>
    <t>Jun...........</t>
  </si>
  <si>
    <t>Jul...........</t>
  </si>
  <si>
    <t>Ago...........</t>
  </si>
  <si>
    <t>Nov..(**).........</t>
  </si>
  <si>
    <t>(*)     Al Mes de Junio de 1995</t>
  </si>
  <si>
    <t>(**) Incluye cfras del Banco República al 31.10.98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</si>
</sst>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______);_(* \(###0_____);* &quot;-&quot;????;_(@_____)"/>
    <numFmt numFmtId="165" formatCode="_(* ###0_______);_(* \(###0_______);* &quot;-&quot;????;_(@_____)"/>
    <numFmt numFmtId="166" formatCode="_(* #_);_(* \(#0\)\ ;* &quot;-&quot;\ ;_(@_)"/>
    <numFmt numFmtId="167" formatCode="\-?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_)"/>
    <numFmt numFmtId="171" formatCode="0.0"/>
    <numFmt numFmtId="172" formatCode="_ * #,##0_ ;_ * \-#,##0_ ;_ * &quot;-&quot;_ ;_ @_ "/>
    <numFmt numFmtId="173" formatCode="_ * #,##0.00_ ;_ * \-#,##0.00_ ;_ * &quot;-&quot;??_ ;_ @_ "/>
    <numFmt numFmtId="174" formatCode="_(* #\ ###\ ##0_);_(* \(#\ ###\ ##0\);* &quot;-&quot;?;_(@_)"/>
    <numFmt numFmtId="175" formatCode="0.00000"/>
    <numFmt numFmtId="176" formatCode="_(* #,##0_);_(* \(#,##0\);_(* &quot;-&quot;??_);_(@_)"/>
  </numFmts>
  <fonts count="16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14"/>
      <name val="Century Schoolbook"/>
      <family val="1"/>
    </font>
    <font>
      <sz val="9"/>
      <name val="Arial"/>
      <family val="2"/>
    </font>
    <font>
      <sz val="8"/>
      <name val="Switzerland"/>
      <family val="2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8"/>
      <name val="Bahamas"/>
      <family val="2"/>
    </font>
    <font>
      <sz val="15"/>
      <name val="Arial"/>
      <family val="0"/>
    </font>
    <font>
      <b/>
      <sz val="15"/>
      <name val="Arial"/>
      <family val="0"/>
    </font>
    <font>
      <b/>
      <sz val="8"/>
      <name val="Century Schoolbook"/>
      <family val="0"/>
    </font>
    <font>
      <b/>
      <sz val="8"/>
      <name val="Switzerland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 horizontal="centerContinuous"/>
    </xf>
    <xf numFmtId="0" fontId="9" fillId="0" borderId="0" xfId="0" applyFont="1" applyBorder="1" applyAlignment="1">
      <alignment/>
    </xf>
    <xf numFmtId="174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/>
    </xf>
    <xf numFmtId="174" fontId="11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3" fillId="0" borderId="0" xfId="0" applyFont="1" applyAlignment="1">
      <alignment horizontal="centerContinuous"/>
    </xf>
    <xf numFmtId="174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4" xfId="0" applyFont="1" applyBorder="1" applyAlignment="1">
      <alignment/>
    </xf>
    <xf numFmtId="174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Continuous"/>
    </xf>
    <xf numFmtId="174" fontId="2" fillId="0" borderId="5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174" fontId="2" fillId="0" borderId="5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174" fontId="2" fillId="0" borderId="9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4" fontId="1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4" fontId="1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4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174" fontId="9" fillId="0" borderId="1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174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Continuous"/>
    </xf>
    <xf numFmtId="174" fontId="1" fillId="0" borderId="5" xfId="0" applyNumberFormat="1" applyFont="1" applyBorder="1" applyAlignment="1">
      <alignment horizontal="centerContinuous" vertical="center" wrapText="1"/>
    </xf>
    <xf numFmtId="174" fontId="1" fillId="0" borderId="5" xfId="0" applyNumberFormat="1" applyFont="1" applyBorder="1" applyAlignment="1">
      <alignment horizontal="centerContinuous" vertical="center"/>
    </xf>
    <xf numFmtId="174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4" fontId="1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74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4" fontId="1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1" fillId="0" borderId="12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4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174" fontId="9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 horizontal="right"/>
    </xf>
    <xf numFmtId="0" fontId="7" fillId="0" borderId="0" xfId="23" applyFont="1" applyAlignment="1">
      <alignment horizontal="centerContinuous"/>
    </xf>
    <xf numFmtId="0" fontId="7" fillId="0" borderId="0" xfId="23" applyFont="1" applyAlignment="1">
      <alignment horizontal="centerContinuous"/>
    </xf>
    <xf numFmtId="0" fontId="15" fillId="0" borderId="0" xfId="23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2" xfId="0" applyFont="1" applyBorder="1" applyAlignment="1" quotePrefix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 quotePrefix="1">
      <alignment horizontal="left"/>
    </xf>
    <xf numFmtId="3" fontId="1" fillId="0" borderId="1" xfId="0" applyNumberFormat="1" applyFont="1" applyBorder="1" applyAlignment="1">
      <alignment/>
    </xf>
    <xf numFmtId="17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176" fontId="1" fillId="0" borderId="1" xfId="15" applyNumberFormat="1" applyFont="1" applyBorder="1" applyAlignment="1">
      <alignment/>
    </xf>
    <xf numFmtId="41" fontId="1" fillId="0" borderId="0" xfId="16" applyFont="1" applyAlignment="1">
      <alignment/>
    </xf>
    <xf numFmtId="0" fontId="2" fillId="0" borderId="3" xfId="0" applyFont="1" applyBorder="1" applyAlignment="1">
      <alignment/>
    </xf>
    <xf numFmtId="176" fontId="1" fillId="0" borderId="0" xfId="15" applyNumberFormat="1" applyFont="1" applyAlignment="1">
      <alignment/>
    </xf>
    <xf numFmtId="176" fontId="1" fillId="0" borderId="0" xfId="15" applyNumberFormat="1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41" fontId="1" fillId="0" borderId="0" xfId="16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76" fontId="1" fillId="0" borderId="20" xfId="15" applyNumberFormat="1" applyFont="1" applyBorder="1" applyAlignment="1">
      <alignment/>
    </xf>
    <xf numFmtId="171" fontId="1" fillId="0" borderId="20" xfId="0" applyNumberFormat="1" applyFont="1" applyBorder="1" applyAlignment="1">
      <alignment horizontal="center"/>
    </xf>
    <xf numFmtId="41" fontId="1" fillId="0" borderId="20" xfId="16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171" fontId="1" fillId="0" borderId="22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Millares [0]_Consol.Ofic." xfId="17"/>
    <cellStyle name="Millares [0]_Consol.Pers." xfId="18"/>
    <cellStyle name="Millares_COLOCACIONES" xfId="19"/>
    <cellStyle name="Millares_Consol.Pers." xfId="20"/>
    <cellStyle name="Currency" xfId="21"/>
    <cellStyle name="Currency [0]" xfId="22"/>
    <cellStyle name="Moneda_CART98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nov\bcos\estb9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.T.PAIS"/>
      <sheetName val="LIM-CALL"/>
      <sheetName val="REGIONES"/>
      <sheetName val="Consol.Ofic."/>
      <sheetName val="Consol.Pers."/>
      <sheetName val="Pond_BCOS"/>
      <sheetName val="Pond Vs P.Ef._BCOS"/>
      <sheetName val="CATEG.RIESG."/>
      <sheetName val="RK. DE COLOC.1"/>
      <sheetName val="RK. DE COLOC.2"/>
      <sheetName val="ESTRUCT.CART.ATRAS."/>
      <sheetName val="ESTRUCT.COL-DEP."/>
      <sheetName val="RK DEDEPOSITOS"/>
      <sheetName val="RK DEP PUBL"/>
      <sheetName val="RK DEP SIST FIN"/>
      <sheetName val="VAL.CI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.140625" style="0" customWidth="1"/>
    <col min="2" max="2" width="8.7109375" style="0" customWidth="1"/>
    <col min="3" max="3" width="11.421875" style="4" customWidth="1"/>
    <col min="10" max="10" width="15.7109375" style="0" customWidth="1"/>
  </cols>
  <sheetData>
    <row r="1" spans="2:3" ht="15.75">
      <c r="B1" s="104"/>
      <c r="C1" s="105"/>
    </row>
    <row r="2" spans="2:11" ht="12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104" t="s">
        <v>50</v>
      </c>
      <c r="C3" s="105"/>
      <c r="D3" s="106"/>
      <c r="E3" s="106"/>
      <c r="F3" s="106"/>
      <c r="G3" s="106"/>
      <c r="H3" s="106"/>
      <c r="I3" s="106"/>
      <c r="J3" s="106"/>
      <c r="K3" s="106"/>
    </row>
    <row r="4" spans="2:11" s="4" customFormat="1" ht="12.75">
      <c r="B4" s="3" t="s">
        <v>51</v>
      </c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107" t="s">
        <v>52</v>
      </c>
      <c r="C5" s="3"/>
      <c r="D5" s="1"/>
      <c r="E5" s="1"/>
      <c r="F5" s="1"/>
      <c r="G5" s="1"/>
      <c r="H5" s="1"/>
      <c r="I5" s="1"/>
      <c r="J5" s="1"/>
      <c r="K5" s="1"/>
    </row>
    <row r="6" ht="13.5" thickBot="1"/>
    <row r="7" spans="2:12" s="4" customFormat="1" ht="13.5">
      <c r="B7" s="108"/>
      <c r="C7" s="109"/>
      <c r="D7" s="108"/>
      <c r="E7" s="109"/>
      <c r="F7" s="108"/>
      <c r="G7" s="109"/>
      <c r="H7" s="108"/>
      <c r="I7" s="109"/>
      <c r="J7" s="108"/>
      <c r="K7" s="110"/>
      <c r="L7" s="11"/>
    </row>
    <row r="8" spans="2:12" s="4" customFormat="1" ht="13.5">
      <c r="B8" s="111"/>
      <c r="C8" s="112"/>
      <c r="D8" s="113" t="s">
        <v>53</v>
      </c>
      <c r="E8" s="7"/>
      <c r="F8" s="113" t="s">
        <v>54</v>
      </c>
      <c r="G8" s="7"/>
      <c r="H8" s="113" t="s">
        <v>55</v>
      </c>
      <c r="I8" s="7"/>
      <c r="J8" s="114" t="s">
        <v>0</v>
      </c>
      <c r="K8" s="115" t="s">
        <v>56</v>
      </c>
      <c r="L8" s="11"/>
    </row>
    <row r="9" spans="2:12" s="4" customFormat="1" ht="14.25" thickBot="1">
      <c r="B9" s="113" t="s">
        <v>57</v>
      </c>
      <c r="C9" s="7"/>
      <c r="D9" s="116"/>
      <c r="E9" s="117"/>
      <c r="F9" s="118" t="s">
        <v>58</v>
      </c>
      <c r="G9" s="119"/>
      <c r="H9" s="120" t="s">
        <v>6</v>
      </c>
      <c r="I9" s="119"/>
      <c r="J9" s="111" t="s">
        <v>59</v>
      </c>
      <c r="K9" s="115" t="s">
        <v>60</v>
      </c>
      <c r="L9" s="11"/>
    </row>
    <row r="10" spans="2:12" s="4" customFormat="1" ht="13.5">
      <c r="B10" s="111"/>
      <c r="C10" s="112"/>
      <c r="D10" s="111"/>
      <c r="E10" s="111"/>
      <c r="F10" s="111"/>
      <c r="G10" s="111"/>
      <c r="H10" s="111"/>
      <c r="I10" s="111"/>
      <c r="J10" s="114" t="s">
        <v>61</v>
      </c>
      <c r="K10" s="121" t="s">
        <v>14</v>
      </c>
      <c r="L10" s="11"/>
    </row>
    <row r="11" spans="2:12" s="4" customFormat="1" ht="14.25" thickBot="1">
      <c r="B11" s="116"/>
      <c r="C11" s="117"/>
      <c r="D11" s="122" t="s">
        <v>62</v>
      </c>
      <c r="E11" s="122" t="s">
        <v>14</v>
      </c>
      <c r="F11" s="122" t="s">
        <v>62</v>
      </c>
      <c r="G11" s="122" t="s">
        <v>14</v>
      </c>
      <c r="H11" s="122" t="s">
        <v>62</v>
      </c>
      <c r="I11" s="122" t="s">
        <v>14</v>
      </c>
      <c r="J11" s="123" t="s">
        <v>63</v>
      </c>
      <c r="K11" s="124"/>
      <c r="L11" s="11"/>
    </row>
    <row r="12" spans="2:12" ht="18" customHeight="1">
      <c r="B12" s="8"/>
      <c r="C12" s="112"/>
      <c r="D12" s="8"/>
      <c r="E12" s="6"/>
      <c r="F12" s="6"/>
      <c r="G12" s="6"/>
      <c r="H12" s="6"/>
      <c r="I12" s="6"/>
      <c r="J12" s="6"/>
      <c r="K12" s="10"/>
      <c r="L12" s="125"/>
    </row>
    <row r="13" spans="2:12" ht="13.5">
      <c r="B13" s="8"/>
      <c r="C13" s="126"/>
      <c r="D13" s="127"/>
      <c r="E13" s="128"/>
      <c r="F13" s="129"/>
      <c r="G13" s="128"/>
      <c r="H13" s="129"/>
      <c r="I13" s="128"/>
      <c r="J13" s="130"/>
      <c r="K13" s="131"/>
      <c r="L13" s="125"/>
    </row>
    <row r="14" spans="2:12" ht="13.5">
      <c r="B14" s="132" t="s">
        <v>64</v>
      </c>
      <c r="C14" s="112" t="s">
        <v>65</v>
      </c>
      <c r="D14" s="127">
        <v>349512</v>
      </c>
      <c r="E14" s="128">
        <f>(D14/H14)*100</f>
        <v>37.53342454161396</v>
      </c>
      <c r="F14" s="129">
        <v>581690</v>
      </c>
      <c r="G14" s="128">
        <f>(F14/H14)*100</f>
        <v>62.46657545838604</v>
      </c>
      <c r="H14" s="129">
        <f>D14+F14</f>
        <v>931202</v>
      </c>
      <c r="I14" s="128">
        <f>SUM(E14+G14)</f>
        <v>100</v>
      </c>
      <c r="J14" s="130">
        <v>14078900</v>
      </c>
      <c r="K14" s="131">
        <f>(H14/J14)*100</f>
        <v>6.614167300002132</v>
      </c>
      <c r="L14" s="125"/>
    </row>
    <row r="15" spans="2:12" ht="13.5">
      <c r="B15" s="8"/>
      <c r="C15" s="126" t="s">
        <v>66</v>
      </c>
      <c r="D15" s="127">
        <v>327523</v>
      </c>
      <c r="E15" s="128">
        <f>(D15/H15)*100</f>
        <v>35.24925120780746</v>
      </c>
      <c r="F15" s="129">
        <v>601640</v>
      </c>
      <c r="G15" s="128">
        <f>(F15/H15)*100</f>
        <v>64.75074879219255</v>
      </c>
      <c r="H15" s="129">
        <f>D15+F15</f>
        <v>929163</v>
      </c>
      <c r="I15" s="128">
        <f>SUM(E15+G15)</f>
        <v>100.00000000000001</v>
      </c>
      <c r="J15" s="130">
        <v>15241230</v>
      </c>
      <c r="K15" s="131">
        <f>(H15/J15)*100</f>
        <v>6.096378048228391</v>
      </c>
      <c r="L15" s="125"/>
    </row>
    <row r="16" spans="2:12" ht="13.5">
      <c r="B16" s="8"/>
      <c r="C16" s="112" t="s">
        <v>67</v>
      </c>
      <c r="D16" s="127">
        <v>322206</v>
      </c>
      <c r="E16" s="128">
        <f>(D16/H16)*100</f>
        <v>33.90935362945407</v>
      </c>
      <c r="F16" s="129">
        <v>627992</v>
      </c>
      <c r="G16" s="128">
        <f>(F16/H16)*100</f>
        <v>66.09064637054593</v>
      </c>
      <c r="H16" s="129">
        <f>D16+F16</f>
        <v>950198</v>
      </c>
      <c r="I16" s="128">
        <f>SUM(E16+G16)</f>
        <v>100</v>
      </c>
      <c r="J16" s="130">
        <v>16448870</v>
      </c>
      <c r="K16" s="131">
        <f>(H16/J16)*100</f>
        <v>5.776676452546589</v>
      </c>
      <c r="L16" s="125"/>
    </row>
    <row r="17" spans="2:12" ht="13.5">
      <c r="B17" s="8"/>
      <c r="C17" s="126" t="s">
        <v>68</v>
      </c>
      <c r="D17" s="127">
        <f>54272+159424+15883+80561</f>
        <v>310140</v>
      </c>
      <c r="E17" s="128">
        <f>(D17/H17)*100</f>
        <v>35.59827460739054</v>
      </c>
      <c r="F17" s="129">
        <f>110407+450675</f>
        <v>561082</v>
      </c>
      <c r="G17" s="128">
        <f>(F17/H17)*100</f>
        <v>64.40172539260946</v>
      </c>
      <c r="H17" s="129">
        <f>D17+F17</f>
        <v>871222</v>
      </c>
      <c r="I17" s="128">
        <f>SUM(E17+G17)</f>
        <v>100</v>
      </c>
      <c r="J17" s="130">
        <f>127106+666210+17281609</f>
        <v>18074925</v>
      </c>
      <c r="K17" s="131">
        <f>(H17/J17)*100</f>
        <v>4.820058727767888</v>
      </c>
      <c r="L17" s="125"/>
    </row>
    <row r="18" spans="2:12" ht="13.5">
      <c r="B18" s="8"/>
      <c r="C18" s="126"/>
      <c r="D18" s="127"/>
      <c r="E18" s="128"/>
      <c r="F18" s="129"/>
      <c r="G18" s="128"/>
      <c r="H18" s="129"/>
      <c r="I18" s="128"/>
      <c r="J18" s="130"/>
      <c r="K18" s="131"/>
      <c r="L18" s="125"/>
    </row>
    <row r="19" spans="2:12" ht="13.5" hidden="1">
      <c r="B19" s="114" t="s">
        <v>2</v>
      </c>
      <c r="C19" s="112" t="s">
        <v>69</v>
      </c>
      <c r="D19" s="127">
        <f>83998+240100+21287+94625</f>
        <v>440010</v>
      </c>
      <c r="E19" s="128">
        <f aca="true" t="shared" si="0" ref="E19:E30">(D19/H19)*100</f>
        <v>44.10371755819303</v>
      </c>
      <c r="F19" s="129">
        <f>113252+444409</f>
        <v>557661</v>
      </c>
      <c r="G19" s="128">
        <f aca="true" t="shared" si="1" ref="G19:G30">(F19/H19)*100</f>
        <v>55.89628244180697</v>
      </c>
      <c r="H19" s="129">
        <f aca="true" t="shared" si="2" ref="H19:H30">D19+F19</f>
        <v>997671</v>
      </c>
      <c r="I19" s="128">
        <f aca="true" t="shared" si="3" ref="I19:I30">SUM(E19+G19)</f>
        <v>100</v>
      </c>
      <c r="J19" s="130">
        <v>18825924</v>
      </c>
      <c r="K19" s="131">
        <f aca="true" t="shared" si="4" ref="K19:K30">(H19/J19)*100</f>
        <v>5.299453030831315</v>
      </c>
      <c r="L19" s="125"/>
    </row>
    <row r="20" spans="2:12" ht="13.5" hidden="1">
      <c r="B20" s="114" t="s">
        <v>70</v>
      </c>
      <c r="C20" s="112" t="s">
        <v>71</v>
      </c>
      <c r="D20" s="127">
        <f>93921+257447+24981+106008</f>
        <v>482357</v>
      </c>
      <c r="E20" s="128">
        <f t="shared" si="0"/>
        <v>44.692770040573606</v>
      </c>
      <c r="F20" s="129">
        <f>121938+474978</f>
        <v>596916</v>
      </c>
      <c r="G20" s="128">
        <f t="shared" si="1"/>
        <v>55.307229959426394</v>
      </c>
      <c r="H20" s="129">
        <f t="shared" si="2"/>
        <v>1079273</v>
      </c>
      <c r="I20" s="128">
        <f t="shared" si="3"/>
        <v>100</v>
      </c>
      <c r="J20" s="130">
        <v>19503761</v>
      </c>
      <c r="K20" s="131">
        <f t="shared" si="4"/>
        <v>5.5336660452309685</v>
      </c>
      <c r="L20" s="125"/>
    </row>
    <row r="21" spans="2:12" ht="13.5">
      <c r="B21" s="114" t="s">
        <v>2</v>
      </c>
      <c r="C21" s="112" t="s">
        <v>65</v>
      </c>
      <c r="D21" s="133">
        <f>93556+231623</f>
        <v>325179</v>
      </c>
      <c r="E21" s="128">
        <f t="shared" si="0"/>
        <v>31.478968135650977</v>
      </c>
      <c r="F21" s="134">
        <f>23371+98570+129557+456327</f>
        <v>707825</v>
      </c>
      <c r="G21" s="128">
        <f t="shared" si="1"/>
        <v>68.52103186434903</v>
      </c>
      <c r="H21" s="129">
        <f t="shared" si="2"/>
        <v>1033004</v>
      </c>
      <c r="I21" s="128">
        <f t="shared" si="3"/>
        <v>100</v>
      </c>
      <c r="J21" s="130">
        <f>19525749+149532+708298</f>
        <v>20383579</v>
      </c>
      <c r="K21" s="131">
        <f t="shared" si="4"/>
        <v>5.067824448297328</v>
      </c>
      <c r="L21" s="125"/>
    </row>
    <row r="22" spans="2:12" ht="13.5" hidden="1">
      <c r="B22" s="8"/>
      <c r="C22" s="112" t="s">
        <v>72</v>
      </c>
      <c r="D22" s="133">
        <f>100154+296591</f>
        <v>396745</v>
      </c>
      <c r="E22" s="128">
        <f t="shared" si="0"/>
        <v>34.628654820186206</v>
      </c>
      <c r="F22" s="134">
        <f>26123+102964+139315+480566</f>
        <v>748968</v>
      </c>
      <c r="G22" s="128">
        <f t="shared" si="1"/>
        <v>65.37134517981379</v>
      </c>
      <c r="H22" s="129">
        <f t="shared" si="2"/>
        <v>1145713</v>
      </c>
      <c r="I22" s="128">
        <f t="shared" si="3"/>
        <v>100</v>
      </c>
      <c r="J22" s="130">
        <f>20086004+157898+722198</f>
        <v>20966100</v>
      </c>
      <c r="K22" s="131">
        <f t="shared" si="4"/>
        <v>5.464597612336104</v>
      </c>
      <c r="L22" s="125"/>
    </row>
    <row r="23" spans="2:12" ht="13.5" hidden="1">
      <c r="B23" s="8"/>
      <c r="C23" s="135" t="s">
        <v>73</v>
      </c>
      <c r="D23" s="136">
        <f>98011+299326</f>
        <v>397337</v>
      </c>
      <c r="E23" s="128">
        <f t="shared" si="0"/>
        <v>32.96330156496808</v>
      </c>
      <c r="F23" s="134">
        <v>808055</v>
      </c>
      <c r="G23" s="128">
        <f t="shared" si="1"/>
        <v>67.03669843503192</v>
      </c>
      <c r="H23" s="129">
        <f t="shared" si="2"/>
        <v>1205392</v>
      </c>
      <c r="I23" s="128">
        <f t="shared" si="3"/>
        <v>100</v>
      </c>
      <c r="J23" s="130">
        <v>21949302</v>
      </c>
      <c r="K23" s="131">
        <f t="shared" si="4"/>
        <v>5.491709941391303</v>
      </c>
      <c r="L23" s="125"/>
    </row>
    <row r="24" spans="2:12" ht="13.5">
      <c r="B24" s="8"/>
      <c r="C24" s="135" t="s">
        <v>74</v>
      </c>
      <c r="D24" s="136">
        <v>457013</v>
      </c>
      <c r="E24" s="128">
        <f t="shared" si="0"/>
        <v>40.13371083122718</v>
      </c>
      <c r="F24" s="134">
        <v>681713</v>
      </c>
      <c r="G24" s="128">
        <f t="shared" si="1"/>
        <v>59.86628916877282</v>
      </c>
      <c r="H24" s="129">
        <f t="shared" si="2"/>
        <v>1138726</v>
      </c>
      <c r="I24" s="128">
        <f t="shared" si="3"/>
        <v>100</v>
      </c>
      <c r="J24" s="130">
        <v>22803054</v>
      </c>
      <c r="K24" s="131">
        <f t="shared" si="4"/>
        <v>4.993743381917177</v>
      </c>
      <c r="L24" s="125"/>
    </row>
    <row r="25" spans="2:12" ht="13.5" hidden="1">
      <c r="B25" s="8"/>
      <c r="C25" s="135" t="s">
        <v>75</v>
      </c>
      <c r="D25" s="136">
        <v>581143</v>
      </c>
      <c r="E25" s="128">
        <f t="shared" si="0"/>
        <v>45.35268841707339</v>
      </c>
      <c r="F25" s="134">
        <v>700243</v>
      </c>
      <c r="G25" s="128">
        <f t="shared" si="1"/>
        <v>54.64731158292662</v>
      </c>
      <c r="H25" s="129">
        <f t="shared" si="2"/>
        <v>1281386</v>
      </c>
      <c r="I25" s="128">
        <f t="shared" si="3"/>
        <v>100</v>
      </c>
      <c r="J25" s="130">
        <v>23355918</v>
      </c>
      <c r="K25" s="131">
        <f t="shared" si="4"/>
        <v>5.486343975004536</v>
      </c>
      <c r="L25" s="125"/>
    </row>
    <row r="26" spans="2:12" ht="13.5" hidden="1">
      <c r="B26" s="8"/>
      <c r="C26" s="135" t="s">
        <v>76</v>
      </c>
      <c r="D26" s="136">
        <v>598274</v>
      </c>
      <c r="E26" s="128">
        <f t="shared" si="0"/>
        <v>44.35595439508542</v>
      </c>
      <c r="F26" s="134">
        <v>750528</v>
      </c>
      <c r="G26" s="128">
        <f t="shared" si="1"/>
        <v>55.64404560491458</v>
      </c>
      <c r="H26" s="129">
        <f t="shared" si="2"/>
        <v>1348802</v>
      </c>
      <c r="I26" s="128">
        <f t="shared" si="3"/>
        <v>100</v>
      </c>
      <c r="J26" s="130">
        <v>23944241</v>
      </c>
      <c r="K26" s="131">
        <f t="shared" si="4"/>
        <v>5.633095657532014</v>
      </c>
      <c r="L26" s="125"/>
    </row>
    <row r="27" spans="2:12" ht="13.5">
      <c r="B27" s="8"/>
      <c r="C27" s="135" t="s">
        <v>77</v>
      </c>
      <c r="D27" s="136">
        <v>583389</v>
      </c>
      <c r="E27" s="128">
        <f t="shared" si="0"/>
        <v>43.8727410827762</v>
      </c>
      <c r="F27" s="134">
        <v>746341</v>
      </c>
      <c r="G27" s="128">
        <f t="shared" si="1"/>
        <v>56.1272589172238</v>
      </c>
      <c r="H27" s="129">
        <f t="shared" si="2"/>
        <v>1329730</v>
      </c>
      <c r="I27" s="128">
        <f t="shared" si="3"/>
        <v>100</v>
      </c>
      <c r="J27" s="130">
        <f>23433262+202834+820009</f>
        <v>24456105</v>
      </c>
      <c r="K27" s="131">
        <f t="shared" si="4"/>
        <v>5.437210872295486</v>
      </c>
      <c r="L27" s="125"/>
    </row>
    <row r="28" spans="2:12" ht="13.5" hidden="1">
      <c r="B28" s="8"/>
      <c r="C28" s="135" t="s">
        <v>78</v>
      </c>
      <c r="D28" s="136">
        <v>672238</v>
      </c>
      <c r="E28" s="128">
        <f t="shared" si="0"/>
        <v>45.789317020307045</v>
      </c>
      <c r="F28" s="134">
        <v>795873</v>
      </c>
      <c r="G28" s="128">
        <f t="shared" si="1"/>
        <v>54.21068297969295</v>
      </c>
      <c r="H28" s="129">
        <f t="shared" si="2"/>
        <v>1468111</v>
      </c>
      <c r="I28" s="128">
        <f t="shared" si="3"/>
        <v>100</v>
      </c>
      <c r="J28" s="130">
        <v>25558100</v>
      </c>
      <c r="K28" s="131">
        <f t="shared" si="4"/>
        <v>5.744210250370724</v>
      </c>
      <c r="L28" s="125"/>
    </row>
    <row r="29" spans="2:12" ht="13.5" hidden="1">
      <c r="B29" s="8"/>
      <c r="C29" s="135" t="s">
        <v>79</v>
      </c>
      <c r="D29" s="136">
        <v>705555</v>
      </c>
      <c r="E29" s="128">
        <f t="shared" si="0"/>
        <v>45.970664467022935</v>
      </c>
      <c r="F29" s="134">
        <v>829239</v>
      </c>
      <c r="G29" s="128">
        <f t="shared" si="1"/>
        <v>54.029335532977065</v>
      </c>
      <c r="H29" s="129">
        <f t="shared" si="2"/>
        <v>1534794</v>
      </c>
      <c r="I29" s="128">
        <f t="shared" si="3"/>
        <v>100</v>
      </c>
      <c r="J29" s="130">
        <v>26954794</v>
      </c>
      <c r="K29" s="131">
        <f t="shared" si="4"/>
        <v>5.693955590979475</v>
      </c>
      <c r="L29" s="125"/>
    </row>
    <row r="30" spans="2:12" ht="13.5">
      <c r="B30" s="8"/>
      <c r="C30" s="135" t="s">
        <v>80</v>
      </c>
      <c r="D30" s="136">
        <v>600502</v>
      </c>
      <c r="E30" s="128">
        <f t="shared" si="0"/>
        <v>42.38316084867674</v>
      </c>
      <c r="F30" s="134">
        <v>816339</v>
      </c>
      <c r="G30" s="128">
        <f t="shared" si="1"/>
        <v>57.61683915132326</v>
      </c>
      <c r="H30" s="129">
        <f t="shared" si="2"/>
        <v>1416841</v>
      </c>
      <c r="I30" s="128">
        <f t="shared" si="3"/>
        <v>100</v>
      </c>
      <c r="J30" s="130">
        <v>27151196</v>
      </c>
      <c r="K30" s="131">
        <f t="shared" si="4"/>
        <v>5.218337343224218</v>
      </c>
      <c r="L30" s="125"/>
    </row>
    <row r="31" spans="2:12" ht="13.5">
      <c r="B31" s="8"/>
      <c r="C31" s="135"/>
      <c r="D31" s="136"/>
      <c r="E31" s="128"/>
      <c r="F31" s="134"/>
      <c r="G31" s="128"/>
      <c r="H31" s="129"/>
      <c r="I31" s="128"/>
      <c r="J31" s="130"/>
      <c r="K31" s="131"/>
      <c r="L31" s="125"/>
    </row>
    <row r="32" spans="2:12" ht="13.5">
      <c r="B32" s="114" t="s">
        <v>81</v>
      </c>
      <c r="C32" s="135" t="s">
        <v>82</v>
      </c>
      <c r="D32" s="136">
        <f>113696+363390+71031+159896</f>
        <v>708013</v>
      </c>
      <c r="E32" s="128">
        <f>(D32/H32)*100</f>
        <v>42.59660015582368</v>
      </c>
      <c r="F32" s="134">
        <f>206553+747569</f>
        <v>954122</v>
      </c>
      <c r="G32" s="128">
        <f>(F32/H32)*100</f>
        <v>57.40339984417632</v>
      </c>
      <c r="H32" s="129">
        <f>D32+F32</f>
        <v>1662135</v>
      </c>
      <c r="I32" s="128">
        <f>SUM(E32+G32)</f>
        <v>100</v>
      </c>
      <c r="J32" s="130">
        <f>27945648+285172+1058738</f>
        <v>29289558</v>
      </c>
      <c r="K32" s="131">
        <f>(H32/J32)*100</f>
        <v>5.674838111247701</v>
      </c>
      <c r="L32" s="125"/>
    </row>
    <row r="33" spans="2:12" ht="13.5">
      <c r="B33" s="114"/>
      <c r="C33" s="135" t="s">
        <v>83</v>
      </c>
      <c r="D33" s="136">
        <v>738214</v>
      </c>
      <c r="E33" s="128">
        <f>(D33/H33)*100</f>
        <v>42.16173304167547</v>
      </c>
      <c r="F33" s="134">
        <v>1012696</v>
      </c>
      <c r="G33" s="128">
        <f>(F33/H33)*100</f>
        <v>57.838266958324525</v>
      </c>
      <c r="H33" s="129">
        <f>D33+F33</f>
        <v>1750910</v>
      </c>
      <c r="I33" s="128">
        <f>SUM(E33+G33)</f>
        <v>100</v>
      </c>
      <c r="J33" s="130">
        <v>31813450</v>
      </c>
      <c r="K33" s="131">
        <f>(H33/J33)*100</f>
        <v>5.503678475613302</v>
      </c>
      <c r="L33" s="125"/>
    </row>
    <row r="34" spans="2:12" ht="13.5">
      <c r="B34" s="114"/>
      <c r="C34" s="135" t="s">
        <v>84</v>
      </c>
      <c r="D34" s="136">
        <v>800185</v>
      </c>
      <c r="E34" s="128">
        <f>(D34/H34)*100</f>
        <v>42.30982561278223</v>
      </c>
      <c r="F34" s="134">
        <v>1091066</v>
      </c>
      <c r="G34" s="128">
        <f>(F34/H34)*100</f>
        <v>57.69017438721777</v>
      </c>
      <c r="H34" s="129">
        <f>D34+F34</f>
        <v>1891251</v>
      </c>
      <c r="I34" s="128">
        <f>SUM(E34+G34)</f>
        <v>100</v>
      </c>
      <c r="J34" s="130">
        <v>33233861</v>
      </c>
      <c r="K34" s="131">
        <f>(H34/J34)*100</f>
        <v>5.690735121026112</v>
      </c>
      <c r="L34" s="125"/>
    </row>
    <row r="35" spans="2:12" ht="13.5">
      <c r="B35" s="114"/>
      <c r="C35" s="135" t="s">
        <v>85</v>
      </c>
      <c r="D35" s="136">
        <v>724801</v>
      </c>
      <c r="E35" s="128">
        <v>39.459683996311</v>
      </c>
      <c r="F35" s="134">
        <v>1112013</v>
      </c>
      <c r="G35" s="128">
        <v>60.540316003689</v>
      </c>
      <c r="H35" s="129">
        <v>1836814</v>
      </c>
      <c r="I35" s="128">
        <v>100</v>
      </c>
      <c r="J35" s="130">
        <v>36249923</v>
      </c>
      <c r="K35" s="131">
        <v>5.0670838666333164</v>
      </c>
      <c r="L35" s="125"/>
    </row>
    <row r="36" spans="2:12" ht="13.5">
      <c r="B36" s="114"/>
      <c r="C36" s="135"/>
      <c r="D36" s="136"/>
      <c r="E36" s="128"/>
      <c r="F36" s="134"/>
      <c r="G36" s="128"/>
      <c r="H36" s="129"/>
      <c r="I36" s="128"/>
      <c r="J36" s="130"/>
      <c r="K36" s="131"/>
      <c r="L36" s="125"/>
    </row>
    <row r="37" spans="2:12" ht="13.5">
      <c r="B37" s="114">
        <v>1998</v>
      </c>
      <c r="C37" s="135" t="s">
        <v>86</v>
      </c>
      <c r="D37" s="137">
        <f>126764+505506+94953+221416</f>
        <v>948639</v>
      </c>
      <c r="E37" s="138">
        <f aca="true" t="shared" si="5" ref="E37:E45">(D37/H37)*100</f>
        <v>41.6427170163162</v>
      </c>
      <c r="F37" s="139">
        <f>245728+1083676</f>
        <v>1329404</v>
      </c>
      <c r="G37" s="138">
        <f aca="true" t="shared" si="6" ref="G37:G45">(F37/H37)*100</f>
        <v>58.3572829836838</v>
      </c>
      <c r="H37" s="140">
        <f aca="true" t="shared" si="7" ref="H37:H45">D37+F37</f>
        <v>2278043</v>
      </c>
      <c r="I37" s="138">
        <f aca="true" t="shared" si="8" ref="I37:I45">SUM(E37+G37)</f>
        <v>100</v>
      </c>
      <c r="J37" s="141">
        <f>36346789+339696+1559271</f>
        <v>38245756</v>
      </c>
      <c r="K37" s="131">
        <f aca="true" t="shared" si="9" ref="K37:K45">(H37/J37)*100</f>
        <v>5.956328853847208</v>
      </c>
      <c r="L37" s="125"/>
    </row>
    <row r="38" spans="2:12" ht="13.5">
      <c r="B38" s="114"/>
      <c r="C38" s="135" t="s">
        <v>87</v>
      </c>
      <c r="D38" s="137">
        <f>127501+606340+106169+262453</f>
        <v>1102463</v>
      </c>
      <c r="E38" s="138">
        <f t="shared" si="5"/>
        <v>44.392933937875995</v>
      </c>
      <c r="F38" s="139">
        <f>256279+1124678</f>
        <v>1380957</v>
      </c>
      <c r="G38" s="138">
        <f t="shared" si="6"/>
        <v>55.60706606212401</v>
      </c>
      <c r="H38" s="140">
        <f t="shared" si="7"/>
        <v>2483420</v>
      </c>
      <c r="I38" s="138">
        <f t="shared" si="8"/>
        <v>100</v>
      </c>
      <c r="J38" s="141">
        <f>36912038+358547+1628810</f>
        <v>38899395</v>
      </c>
      <c r="K38" s="131">
        <f t="shared" si="9"/>
        <v>6.384212402275151</v>
      </c>
      <c r="L38" s="125"/>
    </row>
    <row r="39" spans="2:12" ht="13.5">
      <c r="B39" s="114"/>
      <c r="C39" s="135" t="s">
        <v>88</v>
      </c>
      <c r="D39" s="137">
        <f>117542+613581+103455+277810</f>
        <v>1112388</v>
      </c>
      <c r="E39" s="138">
        <f t="shared" si="5"/>
        <v>43.33224001738918</v>
      </c>
      <c r="F39" s="139">
        <f>260649+1194077</f>
        <v>1454726</v>
      </c>
      <c r="G39" s="138">
        <f t="shared" si="6"/>
        <v>56.66775998261082</v>
      </c>
      <c r="H39" s="140">
        <f t="shared" si="7"/>
        <v>2567114</v>
      </c>
      <c r="I39" s="138">
        <f t="shared" si="8"/>
        <v>100</v>
      </c>
      <c r="J39" s="141">
        <f>335239+1705667+37837640</f>
        <v>39878546</v>
      </c>
      <c r="K39" s="131">
        <f t="shared" si="9"/>
        <v>6.437330989951338</v>
      </c>
      <c r="L39" s="125"/>
    </row>
    <row r="40" spans="2:12" ht="13.5">
      <c r="B40" s="114"/>
      <c r="C40" s="135" t="s">
        <v>89</v>
      </c>
      <c r="D40" s="137">
        <f>118814+556023+93941+290355</f>
        <v>1059133</v>
      </c>
      <c r="E40" s="138">
        <f t="shared" si="5"/>
        <v>41.98749968285381</v>
      </c>
      <c r="F40" s="139">
        <f>256122+1207241</f>
        <v>1463363</v>
      </c>
      <c r="G40" s="138">
        <f t="shared" si="6"/>
        <v>58.012500317146184</v>
      </c>
      <c r="H40" s="140">
        <f t="shared" si="7"/>
        <v>2522496</v>
      </c>
      <c r="I40" s="138">
        <f t="shared" si="8"/>
        <v>100</v>
      </c>
      <c r="J40" s="141">
        <f>39297581+340227+1774535</f>
        <v>41412343</v>
      </c>
      <c r="K40" s="131">
        <f t="shared" si="9"/>
        <v>6.091169485387485</v>
      </c>
      <c r="L40" s="125"/>
    </row>
    <row r="41" spans="2:12" ht="13.5">
      <c r="B41" s="114"/>
      <c r="C41" s="135" t="s">
        <v>90</v>
      </c>
      <c r="D41" s="137">
        <f>124994+629784+100801+318731</f>
        <v>1174310</v>
      </c>
      <c r="E41" s="138">
        <f t="shared" si="5"/>
        <v>43.286965105687784</v>
      </c>
      <c r="F41" s="139">
        <f>263794+1274745</f>
        <v>1538539</v>
      </c>
      <c r="G41" s="138">
        <f t="shared" si="6"/>
        <v>56.71303489431222</v>
      </c>
      <c r="H41" s="140">
        <f t="shared" si="7"/>
        <v>2712849</v>
      </c>
      <c r="I41" s="138">
        <f t="shared" si="8"/>
        <v>100</v>
      </c>
      <c r="J41" s="141">
        <v>42067982</v>
      </c>
      <c r="K41" s="131">
        <f t="shared" si="9"/>
        <v>6.448726254565765</v>
      </c>
      <c r="L41" s="125"/>
    </row>
    <row r="42" spans="2:12" ht="13.5">
      <c r="B42" s="114"/>
      <c r="C42" s="135" t="s">
        <v>91</v>
      </c>
      <c r="D42" s="137">
        <f>127806+704380+99951+357661</f>
        <v>1289798</v>
      </c>
      <c r="E42" s="138">
        <f t="shared" si="5"/>
        <v>44.93124095138166</v>
      </c>
      <c r="F42" s="139">
        <f>258216+1322590</f>
        <v>1580806</v>
      </c>
      <c r="G42" s="138">
        <f t="shared" si="6"/>
        <v>55.06875904861835</v>
      </c>
      <c r="H42" s="140">
        <f t="shared" si="7"/>
        <v>2870604</v>
      </c>
      <c r="I42" s="138">
        <f t="shared" si="8"/>
        <v>100</v>
      </c>
      <c r="J42" s="141">
        <f>40456420+321395+1916716</f>
        <v>42694531</v>
      </c>
      <c r="K42" s="131">
        <f t="shared" si="9"/>
        <v>6.7235871498389335</v>
      </c>
      <c r="L42" s="125"/>
    </row>
    <row r="43" spans="2:12" ht="13.5">
      <c r="B43" s="114"/>
      <c r="C43" s="135" t="s">
        <v>77</v>
      </c>
      <c r="D43" s="137">
        <f>128379+710460+94597+355335</f>
        <v>1288771</v>
      </c>
      <c r="E43" s="138">
        <f t="shared" si="5"/>
        <v>44.28130254829375</v>
      </c>
      <c r="F43" s="139">
        <f>252514+1369133</f>
        <v>1621647</v>
      </c>
      <c r="G43" s="138">
        <f t="shared" si="6"/>
        <v>55.71869745170625</v>
      </c>
      <c r="H43" s="140">
        <f t="shared" si="7"/>
        <v>2910418</v>
      </c>
      <c r="I43" s="138">
        <f t="shared" si="8"/>
        <v>100</v>
      </c>
      <c r="J43" s="141">
        <f>325390+1966697+41354481</f>
        <v>43646568</v>
      </c>
      <c r="K43" s="131">
        <f t="shared" si="9"/>
        <v>6.668148570123543</v>
      </c>
      <c r="L43" s="125"/>
    </row>
    <row r="44" spans="2:12" ht="13.5">
      <c r="B44" s="114"/>
      <c r="C44" s="135" t="s">
        <v>78</v>
      </c>
      <c r="D44" s="137">
        <f>129676+749751+90316+373263</f>
        <v>1343006</v>
      </c>
      <c r="E44" s="138">
        <f t="shared" si="5"/>
        <v>44.16758613545214</v>
      </c>
      <c r="F44" s="139">
        <f>259390+1438309</f>
        <v>1697699</v>
      </c>
      <c r="G44" s="138">
        <f t="shared" si="6"/>
        <v>55.83241386454786</v>
      </c>
      <c r="H44" s="140">
        <f t="shared" si="7"/>
        <v>3040705</v>
      </c>
      <c r="I44" s="138">
        <f t="shared" si="8"/>
        <v>100</v>
      </c>
      <c r="J44" s="141">
        <f>41180100+310846+2020664</f>
        <v>43511610</v>
      </c>
      <c r="K44" s="131">
        <f t="shared" si="9"/>
        <v>6.9882612939397095</v>
      </c>
      <c r="L44" s="125"/>
    </row>
    <row r="45" spans="2:12" ht="13.5">
      <c r="B45" s="114"/>
      <c r="C45" s="135" t="s">
        <v>92</v>
      </c>
      <c r="D45" s="137">
        <f>139441+827044+95743+401921</f>
        <v>1464149</v>
      </c>
      <c r="E45" s="138">
        <f t="shared" si="5"/>
        <v>45.42602733350915</v>
      </c>
      <c r="F45" s="139">
        <f>258057+1500944</f>
        <v>1759001</v>
      </c>
      <c r="G45" s="138">
        <f t="shared" si="6"/>
        <v>54.57397266649085</v>
      </c>
      <c r="H45" s="140">
        <f t="shared" si="7"/>
        <v>3223150</v>
      </c>
      <c r="I45" s="138">
        <f t="shared" si="8"/>
        <v>100</v>
      </c>
      <c r="J45" s="141">
        <f>317923+2091592+41933855</f>
        <v>44343370</v>
      </c>
      <c r="K45" s="131">
        <f t="shared" si="9"/>
        <v>7.268617608449696</v>
      </c>
      <c r="L45" s="125"/>
    </row>
    <row r="46" spans="2:12" ht="14.25" thickBot="1">
      <c r="B46" s="9"/>
      <c r="C46" s="142"/>
      <c r="D46" s="143"/>
      <c r="E46" s="144"/>
      <c r="F46" s="145"/>
      <c r="G46" s="144"/>
      <c r="H46" s="146"/>
      <c r="I46" s="144"/>
      <c r="J46" s="147"/>
      <c r="K46" s="148"/>
      <c r="L46" s="125"/>
    </row>
    <row r="48" ht="12.75">
      <c r="B48" s="13" t="s">
        <v>93</v>
      </c>
    </row>
    <row r="49" ht="12.75">
      <c r="B49" s="13" t="s">
        <v>94</v>
      </c>
    </row>
    <row r="50" ht="12.75">
      <c r="B50" s="13"/>
    </row>
    <row r="51" ht="12.75">
      <c r="B51" s="1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:IV16384"/>
    </sheetView>
  </sheetViews>
  <sheetFormatPr defaultColWidth="11.421875" defaultRowHeight="12.75"/>
  <cols>
    <col min="1" max="1" width="22.7109375" style="4" customWidth="1"/>
    <col min="2" max="2" width="10.57421875" style="103" customWidth="1"/>
    <col min="3" max="3" width="6.421875" style="23" customWidth="1"/>
    <col min="4" max="4" width="4.7109375" style="0" customWidth="1"/>
    <col min="5" max="5" width="9.28125" style="22" customWidth="1"/>
    <col min="6" max="6" width="6.140625" style="23" customWidth="1"/>
    <col min="7" max="7" width="4.7109375" style="0" customWidth="1"/>
    <col min="8" max="8" width="10.140625" style="22" customWidth="1"/>
    <col min="9" max="9" width="6.28125" style="23" customWidth="1"/>
    <col min="10" max="10" width="5.28125" style="0" customWidth="1"/>
    <col min="11" max="11" width="7.8515625" style="0" customWidth="1"/>
    <col min="12" max="12" width="22.7109375" style="4" customWidth="1"/>
    <col min="13" max="13" width="13.28125" style="22" customWidth="1"/>
    <col min="14" max="14" width="6.28125" style="23" customWidth="1"/>
    <col min="15" max="15" width="4.7109375" style="0" customWidth="1"/>
    <col min="16" max="16" width="13.7109375" style="22" customWidth="1"/>
    <col min="17" max="17" width="5.7109375" style="23" customWidth="1"/>
    <col min="18" max="18" width="4.7109375" style="0" customWidth="1"/>
    <col min="19" max="19" width="11.421875" style="22" customWidth="1"/>
    <col min="20" max="20" width="5.7109375" style="23" customWidth="1"/>
    <col min="21" max="21" width="4.7109375" style="0" customWidth="1"/>
  </cols>
  <sheetData>
    <row r="1" spans="1:21" ht="25.5" customHeight="1">
      <c r="A1" s="2" t="s">
        <v>5</v>
      </c>
      <c r="B1" s="16"/>
      <c r="C1" s="14"/>
      <c r="D1" s="1"/>
      <c r="E1" s="16"/>
      <c r="F1" s="14"/>
      <c r="G1" s="1"/>
      <c r="H1" s="16"/>
      <c r="I1" s="14"/>
      <c r="J1" s="1"/>
      <c r="K1" s="1"/>
      <c r="L1" s="3"/>
      <c r="M1" s="16"/>
      <c r="N1" s="14"/>
      <c r="O1" s="1"/>
      <c r="P1" s="16"/>
      <c r="Q1" s="14"/>
      <c r="R1" s="1"/>
      <c r="S1" s="16"/>
      <c r="T1" s="14"/>
      <c r="U1" s="1"/>
    </row>
    <row r="2" spans="1:21" ht="19.5" customHeight="1">
      <c r="A2" s="17" t="s">
        <v>19</v>
      </c>
      <c r="B2" s="18"/>
      <c r="C2" s="19"/>
      <c r="D2" s="20"/>
      <c r="E2" s="18"/>
      <c r="F2" s="19"/>
      <c r="G2" s="20"/>
      <c r="H2" s="18"/>
      <c r="I2" s="19"/>
      <c r="J2" s="20"/>
      <c r="K2" s="20"/>
      <c r="L2" s="21"/>
      <c r="M2" s="18"/>
      <c r="N2" s="19"/>
      <c r="O2" s="20"/>
      <c r="P2" s="18"/>
      <c r="Q2" s="19"/>
      <c r="R2" s="20"/>
      <c r="S2" s="18"/>
      <c r="T2" s="19"/>
      <c r="U2" s="20"/>
    </row>
    <row r="3" spans="1:10" ht="9.75" customHeight="1">
      <c r="A3" s="3"/>
      <c r="B3" s="16"/>
      <c r="C3" s="14"/>
      <c r="D3" s="1"/>
      <c r="E3" s="16"/>
      <c r="F3" s="14"/>
      <c r="G3" s="1"/>
      <c r="H3" s="16"/>
      <c r="I3" s="14"/>
      <c r="J3" s="1"/>
    </row>
    <row r="4" spans="1:21" s="12" customFormat="1" ht="12.75" customHeight="1">
      <c r="A4" s="24" t="s">
        <v>20</v>
      </c>
      <c r="B4" s="25"/>
      <c r="C4" s="26"/>
      <c r="D4" s="27"/>
      <c r="E4" s="25"/>
      <c r="F4" s="26"/>
      <c r="G4" s="27"/>
      <c r="H4" s="25"/>
      <c r="I4" s="26"/>
      <c r="J4" s="27"/>
      <c r="L4" s="24" t="s">
        <v>21</v>
      </c>
      <c r="M4" s="25"/>
      <c r="N4" s="26"/>
      <c r="O4" s="27"/>
      <c r="P4" s="25"/>
      <c r="Q4" s="26"/>
      <c r="R4" s="27"/>
      <c r="S4" s="25"/>
      <c r="T4" s="26"/>
      <c r="U4" s="27"/>
    </row>
    <row r="5" spans="1:21" s="12" customFormat="1" ht="12.75" customHeight="1">
      <c r="A5" s="7" t="s">
        <v>22</v>
      </c>
      <c r="B5" s="25"/>
      <c r="C5" s="26"/>
      <c r="D5" s="27"/>
      <c r="E5" s="25"/>
      <c r="F5" s="26"/>
      <c r="G5" s="27"/>
      <c r="H5" s="25"/>
      <c r="I5" s="26"/>
      <c r="J5" s="27"/>
      <c r="L5" s="7" t="s">
        <v>22</v>
      </c>
      <c r="M5" s="25"/>
      <c r="N5" s="26"/>
      <c r="O5" s="27"/>
      <c r="P5" s="25"/>
      <c r="Q5" s="26"/>
      <c r="R5" s="27"/>
      <c r="S5" s="25"/>
      <c r="T5" s="26"/>
      <c r="U5" s="27"/>
    </row>
    <row r="6" spans="1:21" s="33" customFormat="1" ht="28.5" customHeight="1">
      <c r="A6" s="28"/>
      <c r="B6" s="29" t="s">
        <v>0</v>
      </c>
      <c r="C6" s="30"/>
      <c r="D6" s="31"/>
      <c r="E6" s="32" t="s">
        <v>23</v>
      </c>
      <c r="F6" s="30"/>
      <c r="G6" s="31"/>
      <c r="H6" s="32" t="s">
        <v>24</v>
      </c>
      <c r="I6" s="30"/>
      <c r="J6" s="31"/>
      <c r="K6" s="33" t="s">
        <v>4</v>
      </c>
      <c r="L6" s="28"/>
      <c r="M6" s="34" t="s">
        <v>0</v>
      </c>
      <c r="N6" s="30"/>
      <c r="O6" s="31"/>
      <c r="P6" s="32" t="s">
        <v>23</v>
      </c>
      <c r="Q6" s="30"/>
      <c r="R6" s="31"/>
      <c r="S6" s="32" t="s">
        <v>24</v>
      </c>
      <c r="T6" s="30"/>
      <c r="U6" s="31"/>
    </row>
    <row r="7" spans="1:21" s="33" customFormat="1" ht="9.75" customHeight="1">
      <c r="A7" s="35" t="s">
        <v>7</v>
      </c>
      <c r="B7" s="36"/>
      <c r="C7" s="37"/>
      <c r="D7" s="38" t="s">
        <v>15</v>
      </c>
      <c r="E7" s="39"/>
      <c r="F7" s="37"/>
      <c r="G7" s="38" t="s">
        <v>15</v>
      </c>
      <c r="H7" s="39"/>
      <c r="I7" s="37"/>
      <c r="J7" s="38" t="s">
        <v>15</v>
      </c>
      <c r="K7" s="40"/>
      <c r="L7" s="35" t="s">
        <v>7</v>
      </c>
      <c r="M7" s="39"/>
      <c r="N7" s="37"/>
      <c r="O7" s="38" t="s">
        <v>15</v>
      </c>
      <c r="P7" s="39"/>
      <c r="Q7" s="37"/>
      <c r="R7" s="38" t="s">
        <v>15</v>
      </c>
      <c r="S7" s="39"/>
      <c r="T7" s="37"/>
      <c r="U7" s="38" t="s">
        <v>15</v>
      </c>
    </row>
    <row r="8" spans="1:21" s="33" customFormat="1" ht="9.75" customHeight="1">
      <c r="A8" s="41"/>
      <c r="B8" s="42" t="s">
        <v>25</v>
      </c>
      <c r="C8" s="43" t="s">
        <v>14</v>
      </c>
      <c r="D8" s="44" t="s">
        <v>26</v>
      </c>
      <c r="E8" s="45" t="s">
        <v>25</v>
      </c>
      <c r="F8" s="43" t="s">
        <v>14</v>
      </c>
      <c r="G8" s="44" t="s">
        <v>26</v>
      </c>
      <c r="H8" s="45" t="s">
        <v>25</v>
      </c>
      <c r="I8" s="43" t="s">
        <v>14</v>
      </c>
      <c r="J8" s="44" t="s">
        <v>26</v>
      </c>
      <c r="K8" s="40"/>
      <c r="L8" s="41"/>
      <c r="M8" s="45" t="s">
        <v>25</v>
      </c>
      <c r="N8" s="43" t="s">
        <v>14</v>
      </c>
      <c r="O8" s="44" t="s">
        <v>26</v>
      </c>
      <c r="P8" s="45" t="s">
        <v>25</v>
      </c>
      <c r="Q8" s="43" t="s">
        <v>14</v>
      </c>
      <c r="R8" s="44" t="s">
        <v>26</v>
      </c>
      <c r="S8" s="45" t="s">
        <v>25</v>
      </c>
      <c r="T8" s="43" t="s">
        <v>14</v>
      </c>
      <c r="U8" s="44" t="s">
        <v>26</v>
      </c>
    </row>
    <row r="9" spans="1:21" s="12" customFormat="1" ht="6" customHeight="1">
      <c r="A9" s="46"/>
      <c r="B9" s="47"/>
      <c r="C9" s="48"/>
      <c r="D9" s="49"/>
      <c r="E9" s="50"/>
      <c r="F9" s="48"/>
      <c r="G9" s="49"/>
      <c r="H9" s="50"/>
      <c r="I9" s="48"/>
      <c r="J9" s="49"/>
      <c r="K9" s="51"/>
      <c r="L9" s="46"/>
      <c r="M9" s="50"/>
      <c r="N9" s="48"/>
      <c r="O9" s="49"/>
      <c r="P9" s="50"/>
      <c r="Q9" s="48"/>
      <c r="R9" s="49"/>
      <c r="S9" s="50"/>
      <c r="T9" s="48"/>
      <c r="U9" s="49"/>
    </row>
    <row r="10" spans="1:21" s="12" customFormat="1" ht="9" customHeight="1">
      <c r="A10" s="46" t="s">
        <v>27</v>
      </c>
      <c r="B10" s="47">
        <v>892939</v>
      </c>
      <c r="C10" s="52">
        <v>21.522742874111554</v>
      </c>
      <c r="D10" s="53">
        <v>1</v>
      </c>
      <c r="E10" s="47">
        <v>234251</v>
      </c>
      <c r="F10" s="52">
        <v>14.693943862787693</v>
      </c>
      <c r="G10" s="53">
        <v>2</v>
      </c>
      <c r="H10" s="47">
        <v>658688</v>
      </c>
      <c r="I10" s="52">
        <v>25.784237546557897</v>
      </c>
      <c r="J10" s="53">
        <v>1</v>
      </c>
      <c r="K10" s="15"/>
      <c r="L10" s="46" t="s">
        <v>28</v>
      </c>
      <c r="M10" s="47">
        <v>5843435</v>
      </c>
      <c r="N10" s="52">
        <v>26.732786234193522</v>
      </c>
      <c r="O10" s="53">
        <v>1</v>
      </c>
      <c r="P10" s="47">
        <v>833732</v>
      </c>
      <c r="Q10" s="52">
        <v>17.65703879295465</v>
      </c>
      <c r="R10" s="53">
        <v>3</v>
      </c>
      <c r="S10" s="47">
        <v>5009703</v>
      </c>
      <c r="T10" s="52">
        <v>29.2334738801807</v>
      </c>
      <c r="U10" s="54">
        <v>1</v>
      </c>
    </row>
    <row r="11" spans="1:21" s="12" customFormat="1" ht="9" customHeight="1">
      <c r="A11" s="46" t="s">
        <v>28</v>
      </c>
      <c r="B11" s="47">
        <v>852964</v>
      </c>
      <c r="C11" s="52">
        <v>20.55921496639041</v>
      </c>
      <c r="D11" s="53">
        <v>2</v>
      </c>
      <c r="E11" s="47">
        <v>420413</v>
      </c>
      <c r="F11" s="52">
        <v>26.371392315021758</v>
      </c>
      <c r="G11" s="53">
        <v>1</v>
      </c>
      <c r="H11" s="47">
        <v>432551</v>
      </c>
      <c r="I11" s="52">
        <v>16.932140459521296</v>
      </c>
      <c r="J11" s="53">
        <v>2</v>
      </c>
      <c r="L11" s="46" t="s">
        <v>27</v>
      </c>
      <c r="M11" s="47">
        <v>4476670</v>
      </c>
      <c r="N11" s="52">
        <v>20.480053624456698</v>
      </c>
      <c r="O11" s="53">
        <v>2</v>
      </c>
      <c r="P11" s="47">
        <v>1053358</v>
      </c>
      <c r="Q11" s="52">
        <v>22.308347369261497</v>
      </c>
      <c r="R11" s="53">
        <v>1</v>
      </c>
      <c r="S11" s="47">
        <v>3423312</v>
      </c>
      <c r="T11" s="52">
        <v>19.976294390248114</v>
      </c>
      <c r="U11" s="54">
        <v>2</v>
      </c>
    </row>
    <row r="12" spans="1:21" s="12" customFormat="1" ht="9" customHeight="1">
      <c r="A12" s="46" t="s">
        <v>29</v>
      </c>
      <c r="B12" s="47">
        <v>334717</v>
      </c>
      <c r="C12" s="52">
        <v>8.067771624482745</v>
      </c>
      <c r="D12" s="53">
        <v>3</v>
      </c>
      <c r="E12" s="47">
        <v>101365</v>
      </c>
      <c r="F12" s="52">
        <v>6.358357572225835</v>
      </c>
      <c r="G12" s="53">
        <v>5</v>
      </c>
      <c r="H12" s="47">
        <v>233352</v>
      </c>
      <c r="I12" s="52">
        <v>9.13452712052501</v>
      </c>
      <c r="J12" s="53">
        <v>3</v>
      </c>
      <c r="L12" s="46" t="s">
        <v>8</v>
      </c>
      <c r="M12" s="47">
        <v>2860903</v>
      </c>
      <c r="N12" s="52">
        <v>13.088176446860958</v>
      </c>
      <c r="O12" s="53">
        <v>3</v>
      </c>
      <c r="P12" s="47">
        <v>841409</v>
      </c>
      <c r="Q12" s="52">
        <v>17.81962471602527</v>
      </c>
      <c r="R12" s="53">
        <v>2</v>
      </c>
      <c r="S12" s="47">
        <v>2019494</v>
      </c>
      <c r="T12" s="52">
        <v>11.784496027046243</v>
      </c>
      <c r="U12" s="54">
        <v>3</v>
      </c>
    </row>
    <row r="13" spans="1:21" s="12" customFormat="1" ht="9" customHeight="1">
      <c r="A13" s="46" t="s">
        <v>8</v>
      </c>
      <c r="B13" s="47">
        <v>318552</v>
      </c>
      <c r="C13" s="52">
        <v>7.678142390503701</v>
      </c>
      <c r="D13" s="53">
        <v>4</v>
      </c>
      <c r="E13" s="47">
        <v>178360</v>
      </c>
      <c r="F13" s="52">
        <v>11.188049687586446</v>
      </c>
      <c r="G13" s="53">
        <v>3</v>
      </c>
      <c r="H13" s="47">
        <v>140192</v>
      </c>
      <c r="I13" s="52">
        <v>5.487793659709976</v>
      </c>
      <c r="J13" s="53">
        <v>6</v>
      </c>
      <c r="L13" s="46" t="s">
        <v>9</v>
      </c>
      <c r="M13" s="47">
        <v>1657487</v>
      </c>
      <c r="N13" s="52">
        <v>7.582739545653322</v>
      </c>
      <c r="O13" s="53">
        <v>4</v>
      </c>
      <c r="P13" s="47">
        <v>574790</v>
      </c>
      <c r="Q13" s="52">
        <v>12.173083590173347</v>
      </c>
      <c r="R13" s="53">
        <v>4</v>
      </c>
      <c r="S13" s="47">
        <v>1082697</v>
      </c>
      <c r="T13" s="52">
        <v>6.3179383028594716</v>
      </c>
      <c r="U13" s="54">
        <v>4</v>
      </c>
    </row>
    <row r="14" spans="1:21" s="12" customFormat="1" ht="9" customHeight="1">
      <c r="A14" s="46" t="s">
        <v>9</v>
      </c>
      <c r="B14" s="47">
        <v>287703</v>
      </c>
      <c r="C14" s="52">
        <v>6.934580853911092</v>
      </c>
      <c r="D14" s="53">
        <v>5</v>
      </c>
      <c r="E14" s="47">
        <v>114601</v>
      </c>
      <c r="F14" s="52">
        <v>7.188616742807212</v>
      </c>
      <c r="G14" s="53">
        <v>4</v>
      </c>
      <c r="H14" s="47">
        <v>173102</v>
      </c>
      <c r="I14" s="52">
        <v>6.776050402898284</v>
      </c>
      <c r="J14" s="53">
        <v>5</v>
      </c>
      <c r="L14" s="46" t="s">
        <v>30</v>
      </c>
      <c r="M14" s="47">
        <v>894839</v>
      </c>
      <c r="N14" s="52">
        <v>4.093746178578097</v>
      </c>
      <c r="O14" s="53">
        <v>5</v>
      </c>
      <c r="P14" s="47">
        <v>99697</v>
      </c>
      <c r="Q14" s="52">
        <v>2.1114144551740845</v>
      </c>
      <c r="R14" s="53">
        <v>9</v>
      </c>
      <c r="S14" s="47">
        <v>795142</v>
      </c>
      <c r="T14" s="52">
        <v>4.639948293947693</v>
      </c>
      <c r="U14" s="54">
        <v>5</v>
      </c>
    </row>
    <row r="15" spans="1:21" s="12" customFormat="1" ht="9" customHeight="1">
      <c r="A15" s="46" t="s">
        <v>31</v>
      </c>
      <c r="B15" s="47">
        <v>237161</v>
      </c>
      <c r="C15" s="52">
        <v>5.7163537741852135</v>
      </c>
      <c r="D15" s="53">
        <v>6</v>
      </c>
      <c r="E15" s="47">
        <v>46330</v>
      </c>
      <c r="F15" s="52">
        <v>2.9061580064245347</v>
      </c>
      <c r="G15" s="53">
        <v>9</v>
      </c>
      <c r="H15" s="47">
        <v>190831</v>
      </c>
      <c r="I15" s="52">
        <v>7.47004930292823</v>
      </c>
      <c r="J15" s="53">
        <v>4</v>
      </c>
      <c r="L15" s="46" t="s">
        <v>32</v>
      </c>
      <c r="M15" s="47">
        <v>880238</v>
      </c>
      <c r="N15" s="52">
        <v>4.02694892459898</v>
      </c>
      <c r="O15" s="53">
        <v>6</v>
      </c>
      <c r="P15" s="47">
        <v>187123</v>
      </c>
      <c r="Q15" s="52">
        <v>3.9629498088762976</v>
      </c>
      <c r="R15" s="53">
        <v>6</v>
      </c>
      <c r="S15" s="47">
        <v>693115</v>
      </c>
      <c r="T15" s="52">
        <v>4.044582932054345</v>
      </c>
      <c r="U15" s="54">
        <v>6</v>
      </c>
    </row>
    <row r="16" spans="1:21" s="12" customFormat="1" ht="9" customHeight="1">
      <c r="A16" s="46" t="s">
        <v>16</v>
      </c>
      <c r="B16" s="47">
        <v>211904</v>
      </c>
      <c r="C16" s="52">
        <v>5.107577679993521</v>
      </c>
      <c r="D16" s="53">
        <v>7</v>
      </c>
      <c r="E16" s="47">
        <v>78385</v>
      </c>
      <c r="F16" s="52">
        <v>4.916883128288089</v>
      </c>
      <c r="G16" s="53">
        <v>8</v>
      </c>
      <c r="H16" s="47">
        <v>133519</v>
      </c>
      <c r="I16" s="52">
        <v>5.226580130469757</v>
      </c>
      <c r="J16" s="53">
        <v>7</v>
      </c>
      <c r="L16" s="46" t="s">
        <v>29</v>
      </c>
      <c r="M16" s="47">
        <v>788582</v>
      </c>
      <c r="N16" s="52">
        <v>3.607637294525018</v>
      </c>
      <c r="O16" s="53">
        <v>7</v>
      </c>
      <c r="P16" s="47">
        <v>109394</v>
      </c>
      <c r="Q16" s="52">
        <v>2.3167805742330643</v>
      </c>
      <c r="R16" s="53">
        <v>7</v>
      </c>
      <c r="S16" s="47">
        <v>679188</v>
      </c>
      <c r="T16" s="52">
        <v>3.9633137249318313</v>
      </c>
      <c r="U16" s="54">
        <v>7</v>
      </c>
    </row>
    <row r="17" spans="1:21" s="12" customFormat="1" ht="9" customHeight="1">
      <c r="A17" s="46" t="s">
        <v>30</v>
      </c>
      <c r="B17" s="47">
        <v>181524</v>
      </c>
      <c r="C17" s="52">
        <v>4.375320573387684</v>
      </c>
      <c r="D17" s="53">
        <v>8</v>
      </c>
      <c r="E17" s="47">
        <v>82967</v>
      </c>
      <c r="F17" s="52">
        <v>5.204299834211621</v>
      </c>
      <c r="G17" s="53">
        <v>6</v>
      </c>
      <c r="H17" s="47">
        <v>98557</v>
      </c>
      <c r="I17" s="52">
        <v>3.8579981719358885</v>
      </c>
      <c r="J17" s="53">
        <v>8</v>
      </c>
      <c r="L17" s="46" t="s">
        <v>16</v>
      </c>
      <c r="M17" s="47">
        <v>475261</v>
      </c>
      <c r="N17" s="52">
        <v>2.1742435260166406</v>
      </c>
      <c r="O17" s="53">
        <v>8</v>
      </c>
      <c r="P17" s="47">
        <v>99884</v>
      </c>
      <c r="Q17" s="52">
        <v>2.115374800050235</v>
      </c>
      <c r="R17" s="53">
        <v>8</v>
      </c>
      <c r="S17" s="47">
        <v>375377</v>
      </c>
      <c r="T17" s="52">
        <v>2.1904639306403175</v>
      </c>
      <c r="U17" s="54">
        <v>9</v>
      </c>
    </row>
    <row r="18" spans="1:21" s="12" customFormat="1" ht="9" customHeight="1">
      <c r="A18" s="46" t="s">
        <v>32</v>
      </c>
      <c r="B18" s="47">
        <v>144863</v>
      </c>
      <c r="C18" s="52">
        <v>3.491670876703137</v>
      </c>
      <c r="D18" s="53">
        <v>9</v>
      </c>
      <c r="E18" s="47">
        <v>80898</v>
      </c>
      <c r="F18" s="52">
        <v>5.0745169523792795</v>
      </c>
      <c r="G18" s="53">
        <v>7</v>
      </c>
      <c r="H18" s="47">
        <v>63965</v>
      </c>
      <c r="I18" s="52">
        <v>2.503899804862964</v>
      </c>
      <c r="J18" s="53">
        <v>10</v>
      </c>
      <c r="L18" s="46" t="s">
        <v>31</v>
      </c>
      <c r="M18" s="47">
        <v>439720</v>
      </c>
      <c r="N18" s="52">
        <v>2.011649100725785</v>
      </c>
      <c r="O18" s="53">
        <v>9</v>
      </c>
      <c r="P18" s="47">
        <v>61779</v>
      </c>
      <c r="Q18" s="52">
        <v>1.3083751128539454</v>
      </c>
      <c r="R18" s="53">
        <v>11</v>
      </c>
      <c r="S18" s="47">
        <v>377941</v>
      </c>
      <c r="T18" s="52">
        <v>2.205425821001639</v>
      </c>
      <c r="U18" s="54">
        <v>8</v>
      </c>
    </row>
    <row r="19" spans="1:21" s="12" customFormat="1" ht="9" customHeight="1">
      <c r="A19" s="46" t="s">
        <v>11</v>
      </c>
      <c r="B19" s="47">
        <v>101677</v>
      </c>
      <c r="C19" s="52">
        <v>2.4507473939552873</v>
      </c>
      <c r="D19" s="53">
        <v>10</v>
      </c>
      <c r="E19" s="47">
        <v>23310</v>
      </c>
      <c r="F19" s="52">
        <v>1.4621744685895945</v>
      </c>
      <c r="G19" s="53">
        <v>14</v>
      </c>
      <c r="H19" s="47">
        <v>78367</v>
      </c>
      <c r="I19" s="52">
        <v>3.0676638162697705</v>
      </c>
      <c r="J19" s="53">
        <v>9</v>
      </c>
      <c r="L19" s="46" t="s">
        <v>33</v>
      </c>
      <c r="M19" s="47">
        <v>410313</v>
      </c>
      <c r="N19" s="52">
        <v>1.8771167503549964</v>
      </c>
      <c r="O19" s="53">
        <v>10</v>
      </c>
      <c r="P19" s="47">
        <v>54222</v>
      </c>
      <c r="Q19" s="52">
        <v>1.1483305875648138</v>
      </c>
      <c r="R19" s="53">
        <v>14</v>
      </c>
      <c r="S19" s="47">
        <v>356091</v>
      </c>
      <c r="T19" s="52">
        <v>2.077922972173685</v>
      </c>
      <c r="U19" s="54">
        <v>10</v>
      </c>
    </row>
    <row r="20" spans="1:21" s="12" customFormat="1" ht="9" customHeight="1">
      <c r="A20" s="46" t="s">
        <v>34</v>
      </c>
      <c r="B20" s="47">
        <v>91595</v>
      </c>
      <c r="C20" s="52">
        <v>2.2077383041330343</v>
      </c>
      <c r="D20" s="53">
        <v>11</v>
      </c>
      <c r="E20" s="47">
        <v>34495</v>
      </c>
      <c r="F20" s="52">
        <v>2.163779849592366</v>
      </c>
      <c r="G20" s="53">
        <v>12</v>
      </c>
      <c r="H20" s="47">
        <v>57100</v>
      </c>
      <c r="I20" s="52">
        <v>2.235170465999769</v>
      </c>
      <c r="J20" s="53">
        <v>11</v>
      </c>
      <c r="L20" s="46" t="s">
        <v>13</v>
      </c>
      <c r="M20" s="47">
        <v>362979</v>
      </c>
      <c r="N20" s="52">
        <v>1.660571224716512</v>
      </c>
      <c r="O20" s="53">
        <v>11</v>
      </c>
      <c r="P20" s="47">
        <v>46198</v>
      </c>
      <c r="Q20" s="52">
        <v>0.9783957892427291</v>
      </c>
      <c r="R20" s="53">
        <v>16</v>
      </c>
      <c r="S20" s="47">
        <v>316781</v>
      </c>
      <c r="T20" s="52">
        <v>1.8485345516964822</v>
      </c>
      <c r="U20" s="54">
        <v>13</v>
      </c>
    </row>
    <row r="21" spans="1:21" s="12" customFormat="1" ht="9" customHeight="1">
      <c r="A21" s="46" t="s">
        <v>13</v>
      </c>
      <c r="B21" s="47">
        <v>84174</v>
      </c>
      <c r="C21" s="52">
        <v>2.02886799510993</v>
      </c>
      <c r="D21" s="53">
        <v>12</v>
      </c>
      <c r="E21" s="47">
        <v>30146</v>
      </c>
      <c r="F21" s="52">
        <v>1.8909786156199877</v>
      </c>
      <c r="G21" s="53">
        <v>13</v>
      </c>
      <c r="H21" s="47">
        <v>54028</v>
      </c>
      <c r="I21" s="52">
        <v>2.1149175120321457</v>
      </c>
      <c r="J21" s="53">
        <v>12</v>
      </c>
      <c r="L21" s="46" t="s">
        <v>35</v>
      </c>
      <c r="M21" s="47">
        <v>355918</v>
      </c>
      <c r="N21" s="52">
        <v>1.6282682721552804</v>
      </c>
      <c r="O21" s="53">
        <v>12</v>
      </c>
      <c r="P21" s="47">
        <v>31925</v>
      </c>
      <c r="Q21" s="52">
        <v>0.6761177014497192</v>
      </c>
      <c r="R21" s="53">
        <v>22</v>
      </c>
      <c r="S21" s="47">
        <v>323993</v>
      </c>
      <c r="T21" s="52">
        <v>1.8906192448656909</v>
      </c>
      <c r="U21" s="54">
        <v>11</v>
      </c>
    </row>
    <row r="22" spans="1:21" s="12" customFormat="1" ht="9" customHeight="1">
      <c r="A22" s="46" t="s">
        <v>36</v>
      </c>
      <c r="B22" s="47">
        <v>66608</v>
      </c>
      <c r="C22" s="52">
        <v>1.6054700907439619</v>
      </c>
      <c r="D22" s="53">
        <v>13</v>
      </c>
      <c r="E22" s="47">
        <v>15628</v>
      </c>
      <c r="F22" s="52">
        <v>0.9803029856335556</v>
      </c>
      <c r="G22" s="53">
        <v>17</v>
      </c>
      <c r="H22" s="47">
        <v>50980</v>
      </c>
      <c r="I22" s="52">
        <v>1.9956040342673946</v>
      </c>
      <c r="J22" s="53">
        <v>13</v>
      </c>
      <c r="L22" s="46" t="s">
        <v>10</v>
      </c>
      <c r="M22" s="47">
        <v>354967</v>
      </c>
      <c r="N22" s="52">
        <v>1.6239175983292313</v>
      </c>
      <c r="O22" s="53">
        <v>13</v>
      </c>
      <c r="P22" s="47">
        <v>33316</v>
      </c>
      <c r="Q22" s="52">
        <v>0.7055767374001204</v>
      </c>
      <c r="R22" s="53">
        <v>17</v>
      </c>
      <c r="S22" s="47">
        <v>321651</v>
      </c>
      <c r="T22" s="52">
        <v>1.876952806789944</v>
      </c>
      <c r="U22" s="54">
        <v>12</v>
      </c>
    </row>
    <row r="23" spans="1:21" s="12" customFormat="1" ht="9" customHeight="1">
      <c r="A23" s="46" t="s">
        <v>33</v>
      </c>
      <c r="B23" s="47">
        <v>64018</v>
      </c>
      <c r="C23" s="52">
        <v>1.5430426415632799</v>
      </c>
      <c r="D23" s="53">
        <v>14</v>
      </c>
      <c r="E23" s="47">
        <v>21797</v>
      </c>
      <c r="F23" s="52">
        <v>1.3672679919282449</v>
      </c>
      <c r="G23" s="53">
        <v>15</v>
      </c>
      <c r="H23" s="47">
        <v>42221</v>
      </c>
      <c r="I23" s="52">
        <v>1.65273436506088</v>
      </c>
      <c r="J23" s="53">
        <v>14</v>
      </c>
      <c r="L23" s="46" t="s">
        <v>37</v>
      </c>
      <c r="M23" s="47">
        <v>323896</v>
      </c>
      <c r="N23" s="52">
        <v>1.4817727124731166</v>
      </c>
      <c r="O23" s="53">
        <v>14</v>
      </c>
      <c r="P23" s="47">
        <v>51693</v>
      </c>
      <c r="Q23" s="52">
        <v>1.094770629319979</v>
      </c>
      <c r="R23" s="53">
        <v>15</v>
      </c>
      <c r="S23" s="47">
        <v>272203</v>
      </c>
      <c r="T23" s="52">
        <v>1.5884053986048328</v>
      </c>
      <c r="U23" s="54">
        <v>15</v>
      </c>
    </row>
    <row r="24" spans="1:21" s="12" customFormat="1" ht="9" customHeight="1">
      <c r="A24" s="46" t="s">
        <v>10</v>
      </c>
      <c r="B24" s="47">
        <v>58205</v>
      </c>
      <c r="C24" s="52">
        <v>1.4029303782091083</v>
      </c>
      <c r="D24" s="53">
        <v>15</v>
      </c>
      <c r="E24" s="47">
        <v>17400</v>
      </c>
      <c r="F24" s="52">
        <v>1.091455845279234</v>
      </c>
      <c r="G24" s="53">
        <v>16</v>
      </c>
      <c r="H24" s="47">
        <v>40805</v>
      </c>
      <c r="I24" s="52">
        <v>1.5973052690914287</v>
      </c>
      <c r="J24" s="53">
        <v>15</v>
      </c>
      <c r="L24" s="46" t="s">
        <v>11</v>
      </c>
      <c r="M24" s="47">
        <v>314404</v>
      </c>
      <c r="N24" s="52">
        <v>1.4383483213512909</v>
      </c>
      <c r="O24" s="53">
        <v>15</v>
      </c>
      <c r="P24" s="47">
        <v>22286</v>
      </c>
      <c r="Q24" s="52">
        <v>0.4719799246517915</v>
      </c>
      <c r="R24" s="53">
        <v>24</v>
      </c>
      <c r="S24" s="47">
        <v>292118</v>
      </c>
      <c r="T24" s="52">
        <v>1.704616805213927</v>
      </c>
      <c r="U24" s="54">
        <v>14</v>
      </c>
    </row>
    <row r="25" spans="1:21" s="12" customFormat="1" ht="9" customHeight="1">
      <c r="A25" s="46" t="s">
        <v>38</v>
      </c>
      <c r="B25" s="47">
        <v>55917</v>
      </c>
      <c r="C25" s="52">
        <v>1.3477821142224673</v>
      </c>
      <c r="D25" s="53">
        <v>16</v>
      </c>
      <c r="E25" s="47">
        <v>36418</v>
      </c>
      <c r="F25" s="52">
        <v>2.2844045386999507</v>
      </c>
      <c r="G25" s="53">
        <v>11</v>
      </c>
      <c r="H25" s="47">
        <v>19499</v>
      </c>
      <c r="I25" s="52">
        <v>0.76328526999176</v>
      </c>
      <c r="J25" s="53">
        <v>19</v>
      </c>
      <c r="L25" s="46" t="s">
        <v>12</v>
      </c>
      <c r="M25" s="47">
        <v>239849</v>
      </c>
      <c r="N25" s="52">
        <v>1.0972710478485825</v>
      </c>
      <c r="O25" s="53">
        <v>16</v>
      </c>
      <c r="P25" s="47">
        <v>227758</v>
      </c>
      <c r="Q25" s="52">
        <v>4.823530632632267</v>
      </c>
      <c r="R25" s="53">
        <v>5</v>
      </c>
      <c r="S25" s="47">
        <v>12091</v>
      </c>
      <c r="T25" s="52">
        <v>0.07055546659857179</v>
      </c>
      <c r="U25" s="54">
        <v>23</v>
      </c>
    </row>
    <row r="26" spans="1:21" s="12" customFormat="1" ht="9" customHeight="1">
      <c r="A26" s="46" t="s">
        <v>12</v>
      </c>
      <c r="B26" s="47">
        <v>47219</v>
      </c>
      <c r="C26" s="52">
        <v>1.1381319393291967</v>
      </c>
      <c r="D26" s="53">
        <v>17</v>
      </c>
      <c r="E26" s="47">
        <v>40768</v>
      </c>
      <c r="F26" s="52">
        <v>2.557268500019759</v>
      </c>
      <c r="G26" s="53">
        <v>10</v>
      </c>
      <c r="H26" s="47">
        <v>6451</v>
      </c>
      <c r="I26" s="52">
        <v>0.25252337436365163</v>
      </c>
      <c r="J26" s="53">
        <v>20</v>
      </c>
      <c r="L26" s="46" t="s">
        <v>36</v>
      </c>
      <c r="M26" s="47">
        <v>235551</v>
      </c>
      <c r="N26" s="52">
        <v>1.0776083810721808</v>
      </c>
      <c r="O26" s="53">
        <v>17</v>
      </c>
      <c r="P26" s="47">
        <v>32983</v>
      </c>
      <c r="Q26" s="52">
        <v>0.6985243585564945</v>
      </c>
      <c r="R26" s="53">
        <v>20</v>
      </c>
      <c r="S26" s="47">
        <v>202568</v>
      </c>
      <c r="T26" s="52">
        <v>1.182059362992266</v>
      </c>
      <c r="U26" s="54">
        <v>16</v>
      </c>
    </row>
    <row r="27" spans="1:21" s="12" customFormat="1" ht="9" customHeight="1">
      <c r="A27" s="46" t="s">
        <v>39</v>
      </c>
      <c r="B27" s="47">
        <v>40487</v>
      </c>
      <c r="C27" s="52">
        <v>0.9758687779838874</v>
      </c>
      <c r="D27" s="53">
        <v>18</v>
      </c>
      <c r="E27" s="47">
        <v>12112</v>
      </c>
      <c r="F27" s="52">
        <v>0.7597536320702346</v>
      </c>
      <c r="G27" s="53">
        <v>18</v>
      </c>
      <c r="H27" s="47">
        <v>28375</v>
      </c>
      <c r="I27" s="52">
        <v>1.1107348856872759</v>
      </c>
      <c r="J27" s="53">
        <v>17</v>
      </c>
      <c r="L27" s="46" t="s">
        <v>39</v>
      </c>
      <c r="M27" s="47">
        <v>189780</v>
      </c>
      <c r="N27" s="52">
        <v>0.8682133319743006</v>
      </c>
      <c r="O27" s="53">
        <v>18</v>
      </c>
      <c r="P27" s="47">
        <v>58874</v>
      </c>
      <c r="Q27" s="52">
        <v>1.246852108227119</v>
      </c>
      <c r="R27" s="53">
        <v>13</v>
      </c>
      <c r="S27" s="47">
        <v>130906</v>
      </c>
      <c r="T27" s="52">
        <v>0.763885031060511</v>
      </c>
      <c r="U27" s="54">
        <v>18</v>
      </c>
    </row>
    <row r="28" spans="1:21" s="12" customFormat="1" ht="9" customHeight="1">
      <c r="A28" s="46" t="s">
        <v>40</v>
      </c>
      <c r="B28" s="47">
        <v>39695</v>
      </c>
      <c r="C28" s="52">
        <v>0.956778994296204</v>
      </c>
      <c r="D28" s="53">
        <v>19</v>
      </c>
      <c r="E28" s="47">
        <v>11049</v>
      </c>
      <c r="F28" s="52">
        <v>0.6930744617523135</v>
      </c>
      <c r="G28" s="53">
        <v>20</v>
      </c>
      <c r="H28" s="47">
        <v>28646</v>
      </c>
      <c r="I28" s="52">
        <v>1.1213431378113727</v>
      </c>
      <c r="J28" s="53">
        <v>16</v>
      </c>
      <c r="L28" s="46" t="s">
        <v>34</v>
      </c>
      <c r="M28" s="47">
        <v>184612</v>
      </c>
      <c r="N28" s="52">
        <v>0.844570553495835</v>
      </c>
      <c r="O28" s="53">
        <v>19</v>
      </c>
      <c r="P28" s="47">
        <v>31825</v>
      </c>
      <c r="Q28" s="52">
        <v>0.6739998699651468</v>
      </c>
      <c r="R28" s="53">
        <v>21</v>
      </c>
      <c r="S28" s="47">
        <v>152787</v>
      </c>
      <c r="T28" s="52">
        <v>0.8915687763787931</v>
      </c>
      <c r="U28" s="54">
        <v>17</v>
      </c>
    </row>
    <row r="29" spans="1:21" s="12" customFormat="1" ht="9" customHeight="1">
      <c r="A29" s="46" t="s">
        <v>37</v>
      </c>
      <c r="B29" s="47">
        <v>33250</v>
      </c>
      <c r="C29" s="52">
        <v>0.801433469211457</v>
      </c>
      <c r="D29" s="53">
        <v>20</v>
      </c>
      <c r="E29" s="47">
        <v>11523</v>
      </c>
      <c r="F29" s="52">
        <v>0.7228072244340582</v>
      </c>
      <c r="G29" s="53">
        <v>19</v>
      </c>
      <c r="H29" s="47">
        <v>21727</v>
      </c>
      <c r="I29" s="52">
        <v>0.8504999774917159</v>
      </c>
      <c r="J29" s="53">
        <v>18</v>
      </c>
      <c r="L29" s="46" t="s">
        <v>38</v>
      </c>
      <c r="M29" s="47">
        <v>149565</v>
      </c>
      <c r="N29" s="52">
        <v>0.6842360996771855</v>
      </c>
      <c r="O29" s="53">
        <v>20</v>
      </c>
      <c r="P29" s="47">
        <v>22441</v>
      </c>
      <c r="Q29" s="52">
        <v>0.47526256345287854</v>
      </c>
      <c r="R29" s="53">
        <v>23</v>
      </c>
      <c r="S29" s="47">
        <v>127124</v>
      </c>
      <c r="T29" s="52">
        <v>0.7418156592404962</v>
      </c>
      <c r="U29" s="54">
        <v>19</v>
      </c>
    </row>
    <row r="30" spans="1:21" s="12" customFormat="1" ht="9" customHeight="1">
      <c r="A30" s="46" t="s">
        <v>41</v>
      </c>
      <c r="B30" s="47">
        <v>1542</v>
      </c>
      <c r="C30" s="52">
        <v>0.037167230361626065</v>
      </c>
      <c r="D30" s="53">
        <v>21</v>
      </c>
      <c r="E30" s="47">
        <v>1300</v>
      </c>
      <c r="F30" s="52">
        <v>0.08154555165879335</v>
      </c>
      <c r="G30" s="53">
        <v>21</v>
      </c>
      <c r="H30" s="47">
        <v>242</v>
      </c>
      <c r="I30" s="52">
        <v>0.009473051712293241</v>
      </c>
      <c r="J30" s="53">
        <v>23</v>
      </c>
      <c r="L30" s="46" t="s">
        <v>42</v>
      </c>
      <c r="M30" s="47">
        <v>116241</v>
      </c>
      <c r="N30" s="52">
        <v>0.5317840969650368</v>
      </c>
      <c r="O30" s="53">
        <v>21</v>
      </c>
      <c r="P30" s="47">
        <v>15187</v>
      </c>
      <c r="Q30" s="52">
        <v>0.3216350675620011</v>
      </c>
      <c r="R30" s="53">
        <v>25</v>
      </c>
      <c r="S30" s="47">
        <v>101054</v>
      </c>
      <c r="T30" s="52">
        <v>0.5896875462453125</v>
      </c>
      <c r="U30" s="54">
        <v>20</v>
      </c>
    </row>
    <row r="31" spans="1:21" s="12" customFormat="1" ht="9" customHeight="1">
      <c r="A31" s="46" t="s">
        <v>43</v>
      </c>
      <c r="B31" s="47">
        <v>1127</v>
      </c>
      <c r="C31" s="52">
        <v>0.027164376535377805</v>
      </c>
      <c r="D31" s="53">
        <v>22</v>
      </c>
      <c r="E31" s="47">
        <v>660</v>
      </c>
      <c r="F31" s="52">
        <v>0.041400049303695084</v>
      </c>
      <c r="G31" s="53">
        <v>22</v>
      </c>
      <c r="H31" s="47">
        <v>467</v>
      </c>
      <c r="I31" s="52">
        <v>0.018280641114218777</v>
      </c>
      <c r="J31" s="53">
        <v>22</v>
      </c>
      <c r="L31" s="46" t="s">
        <v>44</v>
      </c>
      <c r="M31" s="47">
        <v>98669</v>
      </c>
      <c r="N31" s="52">
        <v>0.4513949902654245</v>
      </c>
      <c r="O31" s="53">
        <v>22</v>
      </c>
      <c r="P31" s="47">
        <v>98669</v>
      </c>
      <c r="Q31" s="52">
        <v>2.089643147512681</v>
      </c>
      <c r="R31" s="53">
        <v>10</v>
      </c>
      <c r="S31" s="47">
        <v>0</v>
      </c>
      <c r="T31" s="52">
        <v>0</v>
      </c>
      <c r="U31" s="54" t="s">
        <v>17</v>
      </c>
    </row>
    <row r="32" spans="1:21" s="12" customFormat="1" ht="9" customHeight="1">
      <c r="A32" s="46" t="s">
        <v>18</v>
      </c>
      <c r="B32" s="47">
        <v>975</v>
      </c>
      <c r="C32" s="52">
        <v>0.02350068067612543</v>
      </c>
      <c r="D32" s="53">
        <v>23</v>
      </c>
      <c r="E32" s="47">
        <v>25</v>
      </c>
      <c r="F32" s="52">
        <v>0.0015681836857460256</v>
      </c>
      <c r="G32" s="53">
        <v>23</v>
      </c>
      <c r="H32" s="47">
        <v>950</v>
      </c>
      <c r="I32" s="52">
        <v>0.037187599697018923</v>
      </c>
      <c r="J32" s="53">
        <v>21</v>
      </c>
      <c r="L32" s="46" t="s">
        <v>43</v>
      </c>
      <c r="M32" s="47">
        <v>89679</v>
      </c>
      <c r="N32" s="52">
        <v>0.4102671693441</v>
      </c>
      <c r="O32" s="53">
        <v>23</v>
      </c>
      <c r="P32" s="47">
        <v>61461</v>
      </c>
      <c r="Q32" s="52">
        <v>1.3016404087330051</v>
      </c>
      <c r="R32" s="53">
        <v>12</v>
      </c>
      <c r="S32" s="47">
        <v>28218</v>
      </c>
      <c r="T32" s="52">
        <v>0.16466248916371667</v>
      </c>
      <c r="U32" s="54">
        <v>22</v>
      </c>
    </row>
    <row r="33" spans="1:21" s="12" customFormat="1" ht="9" customHeight="1">
      <c r="A33" s="46" t="s">
        <v>44</v>
      </c>
      <c r="B33" s="47">
        <v>0</v>
      </c>
      <c r="C33" s="55">
        <v>0</v>
      </c>
      <c r="D33" s="53" t="s">
        <v>17</v>
      </c>
      <c r="E33" s="47">
        <v>0</v>
      </c>
      <c r="F33" s="55">
        <v>0</v>
      </c>
      <c r="G33" s="53" t="s">
        <v>17</v>
      </c>
      <c r="H33" s="47">
        <v>0</v>
      </c>
      <c r="I33" s="55">
        <v>0</v>
      </c>
      <c r="J33" s="53" t="s">
        <v>17</v>
      </c>
      <c r="L33" s="46" t="s">
        <v>18</v>
      </c>
      <c r="M33" s="47">
        <v>68973</v>
      </c>
      <c r="N33" s="52">
        <v>0.3155405108349849</v>
      </c>
      <c r="O33" s="53">
        <v>24</v>
      </c>
      <c r="P33" s="47">
        <v>33277</v>
      </c>
      <c r="Q33" s="52">
        <v>0.7047507831211373</v>
      </c>
      <c r="R33" s="53">
        <v>18</v>
      </c>
      <c r="S33" s="47">
        <v>35696</v>
      </c>
      <c r="T33" s="52">
        <v>0.20829939092735245</v>
      </c>
      <c r="U33" s="54">
        <v>21</v>
      </c>
    </row>
    <row r="34" spans="1:21" s="12" customFormat="1" ht="9" customHeight="1">
      <c r="A34" s="46" t="s">
        <v>35</v>
      </c>
      <c r="B34" s="47">
        <v>0</v>
      </c>
      <c r="C34" s="55">
        <v>0</v>
      </c>
      <c r="D34" s="53" t="s">
        <v>17</v>
      </c>
      <c r="E34" s="47">
        <v>0</v>
      </c>
      <c r="F34" s="55">
        <v>0</v>
      </c>
      <c r="G34" s="53" t="s">
        <v>17</v>
      </c>
      <c r="H34" s="47">
        <v>0</v>
      </c>
      <c r="I34" s="55">
        <v>0</v>
      </c>
      <c r="J34" s="53" t="s">
        <v>17</v>
      </c>
      <c r="L34" s="46" t="s">
        <v>45</v>
      </c>
      <c r="M34" s="47">
        <v>33087</v>
      </c>
      <c r="N34" s="52">
        <v>0.1513677653864142</v>
      </c>
      <c r="O34" s="53">
        <v>25</v>
      </c>
      <c r="P34" s="47">
        <v>33087</v>
      </c>
      <c r="Q34" s="52">
        <v>0.7007269033004497</v>
      </c>
      <c r="R34" s="53">
        <v>19</v>
      </c>
      <c r="S34" s="47">
        <v>0</v>
      </c>
      <c r="T34" s="52">
        <v>0</v>
      </c>
      <c r="U34" s="54" t="s">
        <v>17</v>
      </c>
    </row>
    <row r="35" spans="1:21" s="12" customFormat="1" ht="9.75" customHeight="1">
      <c r="A35" s="46" t="s">
        <v>45</v>
      </c>
      <c r="B35" s="47">
        <v>0</v>
      </c>
      <c r="C35" s="55">
        <v>0</v>
      </c>
      <c r="D35" s="53" t="s">
        <v>17</v>
      </c>
      <c r="E35" s="47">
        <v>0</v>
      </c>
      <c r="F35" s="55">
        <v>0</v>
      </c>
      <c r="G35" s="53" t="s">
        <v>17</v>
      </c>
      <c r="H35" s="47">
        <v>0</v>
      </c>
      <c r="I35" s="55">
        <v>0</v>
      </c>
      <c r="J35" s="53" t="s">
        <v>17</v>
      </c>
      <c r="K35" s="15"/>
      <c r="L35" s="46" t="s">
        <v>41</v>
      </c>
      <c r="M35" s="47">
        <v>13065</v>
      </c>
      <c r="N35" s="52">
        <v>0.05977029814650773</v>
      </c>
      <c r="O35" s="53">
        <v>26</v>
      </c>
      <c r="P35" s="47">
        <v>5443</v>
      </c>
      <c r="Q35" s="52">
        <v>0.1152735677052724</v>
      </c>
      <c r="R35" s="53">
        <v>26</v>
      </c>
      <c r="S35" s="47">
        <v>7622</v>
      </c>
      <c r="T35" s="52">
        <v>0.04447719513806254</v>
      </c>
      <c r="U35" s="54">
        <v>24</v>
      </c>
    </row>
    <row r="36" spans="1:21" s="12" customFormat="1" ht="9.75" customHeight="1">
      <c r="A36" s="56"/>
      <c r="B36" s="57"/>
      <c r="C36" s="58"/>
      <c r="D36" s="59"/>
      <c r="E36" s="57"/>
      <c r="F36" s="58"/>
      <c r="G36" s="60"/>
      <c r="H36" s="61"/>
      <c r="I36" s="58"/>
      <c r="J36" s="59"/>
      <c r="L36" s="41"/>
      <c r="M36" s="61"/>
      <c r="N36" s="58"/>
      <c r="O36" s="59"/>
      <c r="P36" s="61"/>
      <c r="Q36" s="58"/>
      <c r="R36" s="59"/>
      <c r="S36" s="61"/>
      <c r="T36" s="58"/>
      <c r="U36" s="62"/>
    </row>
    <row r="37" spans="1:21" s="12" customFormat="1" ht="12.75" customHeight="1">
      <c r="A37" s="63" t="s">
        <v>46</v>
      </c>
      <c r="B37" s="64">
        <v>4148816</v>
      </c>
      <c r="C37" s="65">
        <v>100</v>
      </c>
      <c r="D37" s="66" t="s">
        <v>17</v>
      </c>
      <c r="E37" s="64">
        <v>1594201</v>
      </c>
      <c r="F37" s="65">
        <v>100</v>
      </c>
      <c r="G37" s="67" t="s">
        <v>17</v>
      </c>
      <c r="H37" s="68">
        <v>2554615</v>
      </c>
      <c r="I37" s="69">
        <v>100</v>
      </c>
      <c r="J37" s="70" t="s">
        <v>17</v>
      </c>
      <c r="L37" s="71" t="s">
        <v>46</v>
      </c>
      <c r="M37" s="68">
        <v>21858683</v>
      </c>
      <c r="N37" s="69">
        <v>100</v>
      </c>
      <c r="O37" s="70" t="s">
        <v>17</v>
      </c>
      <c r="P37" s="68">
        <v>4721811</v>
      </c>
      <c r="Q37" s="69">
        <v>100</v>
      </c>
      <c r="R37" s="70" t="s">
        <v>17</v>
      </c>
      <c r="S37" s="68">
        <v>17136872</v>
      </c>
      <c r="T37" s="69">
        <v>100</v>
      </c>
      <c r="U37" s="72" t="s">
        <v>17</v>
      </c>
    </row>
    <row r="38" spans="1:20" s="12" customFormat="1" ht="12.75" customHeight="1">
      <c r="A38" s="33"/>
      <c r="B38" s="73"/>
      <c r="C38" s="74"/>
      <c r="E38" s="75"/>
      <c r="F38" s="74"/>
      <c r="G38" s="12" t="s">
        <v>17</v>
      </c>
      <c r="H38" s="75"/>
      <c r="I38" s="74"/>
      <c r="L38" s="33"/>
      <c r="M38" s="75"/>
      <c r="N38" s="74"/>
      <c r="P38" s="75"/>
      <c r="Q38" s="74"/>
      <c r="S38" s="75"/>
      <c r="T38" s="74"/>
    </row>
    <row r="39" spans="1:21" s="12" customFormat="1" ht="12.75" customHeight="1">
      <c r="A39" s="24" t="s">
        <v>47</v>
      </c>
      <c r="B39" s="25"/>
      <c r="C39" s="26"/>
      <c r="D39" s="27"/>
      <c r="E39" s="25"/>
      <c r="F39" s="26"/>
      <c r="G39" s="27"/>
      <c r="H39" s="25"/>
      <c r="I39" s="26"/>
      <c r="J39" s="27"/>
      <c r="L39" s="24" t="s">
        <v>48</v>
      </c>
      <c r="M39" s="25"/>
      <c r="N39" s="26"/>
      <c r="O39" s="27"/>
      <c r="P39" s="25"/>
      <c r="Q39" s="26"/>
      <c r="R39" s="27"/>
      <c r="S39" s="25"/>
      <c r="T39" s="26"/>
      <c r="U39" s="27"/>
    </row>
    <row r="40" spans="1:21" s="12" customFormat="1" ht="12.75" customHeight="1">
      <c r="A40" s="7" t="s">
        <v>22</v>
      </c>
      <c r="B40" s="25"/>
      <c r="C40" s="26"/>
      <c r="D40" s="27"/>
      <c r="E40" s="25"/>
      <c r="F40" s="26"/>
      <c r="G40" s="27"/>
      <c r="H40" s="25"/>
      <c r="I40" s="26"/>
      <c r="J40" s="27"/>
      <c r="L40" s="7" t="s">
        <v>22</v>
      </c>
      <c r="M40" s="25"/>
      <c r="N40" s="26"/>
      <c r="O40" s="27"/>
      <c r="P40" s="25"/>
      <c r="Q40" s="26"/>
      <c r="R40" s="27"/>
      <c r="S40" s="25"/>
      <c r="T40" s="26"/>
      <c r="U40" s="27"/>
    </row>
    <row r="41" spans="1:21" s="12" customFormat="1" ht="24" customHeight="1">
      <c r="A41" s="28"/>
      <c r="B41" s="68" t="s">
        <v>0</v>
      </c>
      <c r="C41" s="76"/>
      <c r="D41" s="77"/>
      <c r="E41" s="78" t="s">
        <v>23</v>
      </c>
      <c r="F41" s="76"/>
      <c r="G41" s="77"/>
      <c r="H41" s="78" t="s">
        <v>24</v>
      </c>
      <c r="I41" s="76"/>
      <c r="J41" s="77"/>
      <c r="K41" s="12" t="s">
        <v>4</v>
      </c>
      <c r="L41" s="28"/>
      <c r="M41" s="79" t="s">
        <v>0</v>
      </c>
      <c r="N41" s="76"/>
      <c r="O41" s="77"/>
      <c r="P41" s="78" t="s">
        <v>23</v>
      </c>
      <c r="Q41" s="76"/>
      <c r="R41" s="77"/>
      <c r="S41" s="78" t="s">
        <v>24</v>
      </c>
      <c r="T41" s="76"/>
      <c r="U41" s="77"/>
    </row>
    <row r="42" spans="1:21" s="12" customFormat="1" ht="9.75" customHeight="1">
      <c r="A42" s="35" t="s">
        <v>7</v>
      </c>
      <c r="B42" s="80"/>
      <c r="C42" s="81"/>
      <c r="D42" s="82" t="s">
        <v>15</v>
      </c>
      <c r="E42" s="83"/>
      <c r="F42" s="81"/>
      <c r="G42" s="82" t="s">
        <v>15</v>
      </c>
      <c r="H42" s="83"/>
      <c r="I42" s="81"/>
      <c r="J42" s="82" t="s">
        <v>15</v>
      </c>
      <c r="K42" s="51"/>
      <c r="L42" s="35" t="s">
        <v>7</v>
      </c>
      <c r="M42" s="83"/>
      <c r="N42" s="81"/>
      <c r="O42" s="82" t="s">
        <v>15</v>
      </c>
      <c r="P42" s="83"/>
      <c r="Q42" s="81"/>
      <c r="R42" s="82" t="s">
        <v>15</v>
      </c>
      <c r="S42" s="83"/>
      <c r="T42" s="81"/>
      <c r="U42" s="82" t="s">
        <v>15</v>
      </c>
    </row>
    <row r="43" spans="1:21" s="12" customFormat="1" ht="9.75" customHeight="1">
      <c r="A43" s="84"/>
      <c r="B43" s="85" t="s">
        <v>25</v>
      </c>
      <c r="C43" s="86" t="s">
        <v>14</v>
      </c>
      <c r="D43" s="87" t="s">
        <v>26</v>
      </c>
      <c r="E43" s="88" t="s">
        <v>25</v>
      </c>
      <c r="F43" s="86" t="s">
        <v>14</v>
      </c>
      <c r="G43" s="87" t="s">
        <v>26</v>
      </c>
      <c r="H43" s="88" t="s">
        <v>25</v>
      </c>
      <c r="I43" s="86" t="s">
        <v>14</v>
      </c>
      <c r="J43" s="87" t="s">
        <v>26</v>
      </c>
      <c r="K43" s="51"/>
      <c r="L43" s="41"/>
      <c r="M43" s="88" t="s">
        <v>25</v>
      </c>
      <c r="N43" s="86" t="s">
        <v>14</v>
      </c>
      <c r="O43" s="87" t="s">
        <v>26</v>
      </c>
      <c r="P43" s="88" t="s">
        <v>25</v>
      </c>
      <c r="Q43" s="86" t="s">
        <v>14</v>
      </c>
      <c r="R43" s="87" t="s">
        <v>26</v>
      </c>
      <c r="S43" s="88" t="s">
        <v>25</v>
      </c>
      <c r="T43" s="86" t="s">
        <v>14</v>
      </c>
      <c r="U43" s="87" t="s">
        <v>26</v>
      </c>
    </row>
    <row r="44" spans="1:21" s="12" customFormat="1" ht="6" customHeight="1">
      <c r="A44" s="89"/>
      <c r="B44" s="47"/>
      <c r="C44" s="48"/>
      <c r="D44" s="49"/>
      <c r="E44" s="50"/>
      <c r="F44" s="48"/>
      <c r="G44" s="49"/>
      <c r="H44" s="50"/>
      <c r="I44" s="48"/>
      <c r="J44" s="49"/>
      <c r="K44" s="51"/>
      <c r="L44" s="46"/>
      <c r="M44" s="50"/>
      <c r="N44" s="48"/>
      <c r="O44" s="49"/>
      <c r="P44" s="50"/>
      <c r="Q44" s="48"/>
      <c r="R44" s="49"/>
      <c r="S44" s="50"/>
      <c r="T44" s="48"/>
      <c r="U44" s="49"/>
    </row>
    <row r="45" spans="1:21" s="12" customFormat="1" ht="9" customHeight="1">
      <c r="A45" s="46" t="s">
        <v>28</v>
      </c>
      <c r="B45" s="47">
        <v>1436516</v>
      </c>
      <c r="C45" s="52">
        <v>27.14446438606576</v>
      </c>
      <c r="D45" s="53">
        <v>1</v>
      </c>
      <c r="E45" s="47">
        <v>205704</v>
      </c>
      <c r="F45" s="52">
        <v>23.989084420809572</v>
      </c>
      <c r="G45" s="53">
        <v>1</v>
      </c>
      <c r="H45" s="47">
        <v>1230812</v>
      </c>
      <c r="I45" s="52">
        <v>27.75459655655136</v>
      </c>
      <c r="J45" s="53">
        <v>1</v>
      </c>
      <c r="K45" s="15"/>
      <c r="L45" s="46" t="s">
        <v>28</v>
      </c>
      <c r="M45" s="47">
        <v>2254885</v>
      </c>
      <c r="N45" s="52">
        <v>17.287082241719162</v>
      </c>
      <c r="O45" s="53">
        <v>1</v>
      </c>
      <c r="P45" s="47">
        <v>132289</v>
      </c>
      <c r="Q45" s="52">
        <v>13.438254567913525</v>
      </c>
      <c r="R45" s="54">
        <v>3</v>
      </c>
      <c r="S45" s="47">
        <v>2122596</v>
      </c>
      <c r="T45" s="52">
        <v>17.60126759881307</v>
      </c>
      <c r="U45" s="54">
        <v>1</v>
      </c>
    </row>
    <row r="46" spans="1:21" s="12" customFormat="1" ht="9" customHeight="1">
      <c r="A46" s="46" t="s">
        <v>31</v>
      </c>
      <c r="B46" s="47">
        <v>905304</v>
      </c>
      <c r="C46" s="52">
        <v>17.10666096762088</v>
      </c>
      <c r="D46" s="53">
        <v>2</v>
      </c>
      <c r="E46" s="47">
        <v>146478</v>
      </c>
      <c r="F46" s="52">
        <v>17.082181716404857</v>
      </c>
      <c r="G46" s="53">
        <v>2</v>
      </c>
      <c r="H46" s="47">
        <v>758826</v>
      </c>
      <c r="I46" s="52">
        <v>17.111394336926875</v>
      </c>
      <c r="J46" s="53">
        <v>2</v>
      </c>
      <c r="L46" s="46" t="s">
        <v>8</v>
      </c>
      <c r="M46" s="47">
        <v>1864656</v>
      </c>
      <c r="N46" s="52">
        <v>14.295390507504854</v>
      </c>
      <c r="O46" s="53">
        <v>2</v>
      </c>
      <c r="P46" s="47">
        <v>243413</v>
      </c>
      <c r="Q46" s="52">
        <v>24.726514367328612</v>
      </c>
      <c r="R46" s="54">
        <v>1</v>
      </c>
      <c r="S46" s="47">
        <v>1621243</v>
      </c>
      <c r="T46" s="52">
        <v>13.443882814111822</v>
      </c>
      <c r="U46" s="54">
        <v>3</v>
      </c>
    </row>
    <row r="47" spans="1:21" s="12" customFormat="1" ht="9" customHeight="1">
      <c r="A47" s="46" t="s">
        <v>8</v>
      </c>
      <c r="B47" s="47">
        <v>671155</v>
      </c>
      <c r="C47" s="52">
        <v>12.682172001585757</v>
      </c>
      <c r="D47" s="53">
        <v>3</v>
      </c>
      <c r="E47" s="47">
        <v>136876</v>
      </c>
      <c r="F47" s="52">
        <v>15.962401893899635</v>
      </c>
      <c r="G47" s="53">
        <v>3</v>
      </c>
      <c r="H47" s="47">
        <v>534279</v>
      </c>
      <c r="I47" s="52">
        <v>12.047898536606485</v>
      </c>
      <c r="J47" s="53">
        <v>3</v>
      </c>
      <c r="L47" s="46" t="s">
        <v>27</v>
      </c>
      <c r="M47" s="47">
        <v>1831491</v>
      </c>
      <c r="N47" s="52">
        <v>14.04113094103179</v>
      </c>
      <c r="O47" s="53">
        <v>3</v>
      </c>
      <c r="P47" s="47">
        <v>124647</v>
      </c>
      <c r="Q47" s="52">
        <v>12.66196068551971</v>
      </c>
      <c r="R47" s="54">
        <v>4</v>
      </c>
      <c r="S47" s="47">
        <v>1706844</v>
      </c>
      <c r="T47" s="52">
        <v>14.153714599211764</v>
      </c>
      <c r="U47" s="54">
        <v>2</v>
      </c>
    </row>
    <row r="48" spans="1:21" s="12" customFormat="1" ht="9" customHeight="1">
      <c r="A48" s="46" t="s">
        <v>9</v>
      </c>
      <c r="B48" s="47">
        <v>467829</v>
      </c>
      <c r="C48" s="52">
        <v>8.840115689117809</v>
      </c>
      <c r="D48" s="53">
        <v>4</v>
      </c>
      <c r="E48" s="47">
        <v>100437</v>
      </c>
      <c r="F48" s="52">
        <v>11.71290627295945</v>
      </c>
      <c r="G48" s="53">
        <v>4</v>
      </c>
      <c r="H48" s="47">
        <v>367392</v>
      </c>
      <c r="I48" s="52">
        <v>8.284625708966532</v>
      </c>
      <c r="J48" s="53">
        <v>4</v>
      </c>
      <c r="L48" s="46" t="s">
        <v>32</v>
      </c>
      <c r="M48" s="47">
        <v>1163492</v>
      </c>
      <c r="N48" s="52">
        <v>8.91991471475588</v>
      </c>
      <c r="O48" s="53">
        <v>4</v>
      </c>
      <c r="P48" s="47">
        <v>169792</v>
      </c>
      <c r="Q48" s="52">
        <v>17.24790511376738</v>
      </c>
      <c r="R48" s="54">
        <v>2</v>
      </c>
      <c r="S48" s="47">
        <v>993700</v>
      </c>
      <c r="T48" s="52">
        <v>8.240088840712291</v>
      </c>
      <c r="U48" s="54">
        <v>5</v>
      </c>
    </row>
    <row r="49" spans="1:21" s="12" customFormat="1" ht="9" customHeight="1">
      <c r="A49" s="46" t="s">
        <v>27</v>
      </c>
      <c r="B49" s="47">
        <v>376083</v>
      </c>
      <c r="C49" s="52">
        <v>7.10647956563294</v>
      </c>
      <c r="D49" s="53">
        <v>5</v>
      </c>
      <c r="E49" s="47">
        <v>71762</v>
      </c>
      <c r="F49" s="52">
        <v>8.368843951532963</v>
      </c>
      <c r="G49" s="53">
        <v>5</v>
      </c>
      <c r="H49" s="47">
        <v>304321</v>
      </c>
      <c r="I49" s="52">
        <v>6.862385627282043</v>
      </c>
      <c r="J49" s="53">
        <v>5</v>
      </c>
      <c r="L49" s="46" t="s">
        <v>16</v>
      </c>
      <c r="M49" s="47">
        <v>1082762</v>
      </c>
      <c r="N49" s="52">
        <v>8.300997941007333</v>
      </c>
      <c r="O49" s="53">
        <v>5</v>
      </c>
      <c r="P49" s="47">
        <v>29322</v>
      </c>
      <c r="Q49" s="52">
        <v>2.9786036665207263</v>
      </c>
      <c r="R49" s="54">
        <v>9</v>
      </c>
      <c r="S49" s="47">
        <v>1053440</v>
      </c>
      <c r="T49" s="52">
        <v>8.735472666156744</v>
      </c>
      <c r="U49" s="54">
        <v>4</v>
      </c>
    </row>
    <row r="50" spans="1:21" s="12" customFormat="1" ht="9" customHeight="1">
      <c r="A50" s="46" t="s">
        <v>13</v>
      </c>
      <c r="B50" s="47">
        <v>194155</v>
      </c>
      <c r="C50" s="52">
        <v>3.6687607258649377</v>
      </c>
      <c r="D50" s="53">
        <v>6</v>
      </c>
      <c r="E50" s="47">
        <v>45221</v>
      </c>
      <c r="F50" s="52">
        <v>5.273647506093365</v>
      </c>
      <c r="G50" s="53">
        <v>6</v>
      </c>
      <c r="H50" s="47">
        <v>148934</v>
      </c>
      <c r="I50" s="52">
        <v>3.3584357997431127</v>
      </c>
      <c r="J50" s="53">
        <v>8</v>
      </c>
      <c r="L50" s="46" t="s">
        <v>9</v>
      </c>
      <c r="M50" s="47">
        <v>866526</v>
      </c>
      <c r="N50" s="52">
        <v>6.643224034302387</v>
      </c>
      <c r="O50" s="53">
        <v>6</v>
      </c>
      <c r="P50" s="47">
        <v>58456</v>
      </c>
      <c r="Q50" s="52">
        <v>5.9381098127731935</v>
      </c>
      <c r="R50" s="54">
        <v>5</v>
      </c>
      <c r="S50" s="47">
        <v>808070</v>
      </c>
      <c r="T50" s="52">
        <v>6.700783525726457</v>
      </c>
      <c r="U50" s="54">
        <v>6</v>
      </c>
    </row>
    <row r="51" spans="1:21" s="12" customFormat="1" ht="9" customHeight="1">
      <c r="A51" s="46" t="s">
        <v>32</v>
      </c>
      <c r="B51" s="47">
        <v>184695</v>
      </c>
      <c r="C51" s="52">
        <v>3.490004183583347</v>
      </c>
      <c r="D51" s="53">
        <v>7</v>
      </c>
      <c r="E51" s="47">
        <v>24745</v>
      </c>
      <c r="F51" s="52">
        <v>2.8857479387514724</v>
      </c>
      <c r="G51" s="53">
        <v>7</v>
      </c>
      <c r="H51" s="47">
        <v>159950</v>
      </c>
      <c r="I51" s="52">
        <v>3.606844684013797</v>
      </c>
      <c r="J51" s="53">
        <v>7</v>
      </c>
      <c r="L51" s="46" t="s">
        <v>29</v>
      </c>
      <c r="M51" s="47">
        <v>637734</v>
      </c>
      <c r="N51" s="52">
        <v>4.88918951802</v>
      </c>
      <c r="O51" s="53">
        <v>7</v>
      </c>
      <c r="P51" s="47">
        <v>33743</v>
      </c>
      <c r="Q51" s="52">
        <v>3.427700140488673</v>
      </c>
      <c r="R51" s="54">
        <v>7</v>
      </c>
      <c r="S51" s="47">
        <v>603991</v>
      </c>
      <c r="T51" s="52">
        <v>5.008493004921664</v>
      </c>
      <c r="U51" s="54">
        <v>7</v>
      </c>
    </row>
    <row r="52" spans="1:21" s="12" customFormat="1" ht="9" customHeight="1">
      <c r="A52" s="46" t="s">
        <v>11</v>
      </c>
      <c r="B52" s="47">
        <v>180742</v>
      </c>
      <c r="C52" s="52">
        <v>3.415308135841367</v>
      </c>
      <c r="D52" s="53">
        <v>8</v>
      </c>
      <c r="E52" s="47">
        <v>17544</v>
      </c>
      <c r="F52" s="52">
        <v>2.045971381590456</v>
      </c>
      <c r="G52" s="53">
        <v>9</v>
      </c>
      <c r="H52" s="47">
        <v>163198</v>
      </c>
      <c r="I52" s="52">
        <v>3.680086519172764</v>
      </c>
      <c r="J52" s="53">
        <v>6</v>
      </c>
      <c r="L52" s="46" t="s">
        <v>31</v>
      </c>
      <c r="M52" s="47">
        <v>608333</v>
      </c>
      <c r="N52" s="52">
        <v>4.663786668212234</v>
      </c>
      <c r="O52" s="53">
        <v>8</v>
      </c>
      <c r="P52" s="47">
        <v>37505</v>
      </c>
      <c r="Q52" s="52">
        <v>3.8098537109630937</v>
      </c>
      <c r="R52" s="54">
        <v>6</v>
      </c>
      <c r="S52" s="47">
        <v>570828</v>
      </c>
      <c r="T52" s="52">
        <v>4.733494447787176</v>
      </c>
      <c r="U52" s="54">
        <v>8</v>
      </c>
    </row>
    <row r="53" spans="1:21" s="12" customFormat="1" ht="9" customHeight="1">
      <c r="A53" s="46" t="s">
        <v>3</v>
      </c>
      <c r="B53" s="47">
        <v>145355</v>
      </c>
      <c r="C53" s="52">
        <v>2.746633953841508</v>
      </c>
      <c r="D53" s="53">
        <v>9</v>
      </c>
      <c r="E53" s="47">
        <v>8645</v>
      </c>
      <c r="F53" s="52">
        <v>1.0081750224492414</v>
      </c>
      <c r="G53" s="53">
        <v>15</v>
      </c>
      <c r="H53" s="47">
        <v>136710</v>
      </c>
      <c r="I53" s="52">
        <v>3.0827867255487726</v>
      </c>
      <c r="J53" s="53">
        <v>9</v>
      </c>
      <c r="L53" s="46" t="s">
        <v>13</v>
      </c>
      <c r="M53" s="47">
        <v>474825</v>
      </c>
      <c r="N53" s="52">
        <v>3.6402472079171666</v>
      </c>
      <c r="O53" s="53">
        <v>9</v>
      </c>
      <c r="P53" s="47">
        <v>16463</v>
      </c>
      <c r="Q53" s="52">
        <v>1.6723535966827199</v>
      </c>
      <c r="R53" s="54">
        <v>13</v>
      </c>
      <c r="S53" s="47">
        <v>458362</v>
      </c>
      <c r="T53" s="52">
        <v>3.800889203186643</v>
      </c>
      <c r="U53" s="54">
        <v>10</v>
      </c>
    </row>
    <row r="54" spans="1:21" s="12" customFormat="1" ht="9" customHeight="1">
      <c r="A54" s="46" t="s">
        <v>16</v>
      </c>
      <c r="B54" s="47">
        <v>120813</v>
      </c>
      <c r="C54" s="52">
        <v>2.2828873300915284</v>
      </c>
      <c r="D54" s="53">
        <v>10</v>
      </c>
      <c r="E54" s="47">
        <v>13374</v>
      </c>
      <c r="F54" s="52">
        <v>1.5596683343245985</v>
      </c>
      <c r="G54" s="53">
        <v>11</v>
      </c>
      <c r="H54" s="47">
        <v>107439</v>
      </c>
      <c r="I54" s="52">
        <v>2.4227307659003334</v>
      </c>
      <c r="J54" s="53">
        <v>10</v>
      </c>
      <c r="L54" s="46" t="s">
        <v>11</v>
      </c>
      <c r="M54" s="47">
        <v>467228</v>
      </c>
      <c r="N54" s="52">
        <v>3.582004785891059</v>
      </c>
      <c r="O54" s="53">
        <v>10</v>
      </c>
      <c r="P54" s="47">
        <v>2177</v>
      </c>
      <c r="Q54" s="52">
        <v>0.22114522140425694</v>
      </c>
      <c r="R54" s="54">
        <v>23</v>
      </c>
      <c r="S54" s="47">
        <v>465051</v>
      </c>
      <c r="T54" s="52">
        <v>3.8563566020550386</v>
      </c>
      <c r="U54" s="54">
        <v>9</v>
      </c>
    </row>
    <row r="55" spans="1:21" s="12" customFormat="1" ht="9" customHeight="1">
      <c r="A55" s="46" t="s">
        <v>30</v>
      </c>
      <c r="B55" s="47">
        <v>100944</v>
      </c>
      <c r="C55" s="52">
        <v>1.9074419031789567</v>
      </c>
      <c r="D55" s="53">
        <v>11</v>
      </c>
      <c r="E55" s="47">
        <v>3750</v>
      </c>
      <c r="F55" s="52">
        <v>0.43732288423188614</v>
      </c>
      <c r="G55" s="53">
        <v>18</v>
      </c>
      <c r="H55" s="47">
        <v>97194</v>
      </c>
      <c r="I55" s="52">
        <v>2.191707797549465</v>
      </c>
      <c r="J55" s="53">
        <v>11</v>
      </c>
      <c r="L55" s="46" t="s">
        <v>34</v>
      </c>
      <c r="M55" s="47">
        <v>311876</v>
      </c>
      <c r="N55" s="52">
        <v>2.3909982377009937</v>
      </c>
      <c r="O55" s="53">
        <v>11</v>
      </c>
      <c r="P55" s="47">
        <v>8828</v>
      </c>
      <c r="Q55" s="52">
        <v>0.8967707921712358</v>
      </c>
      <c r="R55" s="54">
        <v>14</v>
      </c>
      <c r="S55" s="47">
        <v>303048</v>
      </c>
      <c r="T55" s="52">
        <v>2.512974180336297</v>
      </c>
      <c r="U55" s="54">
        <v>11</v>
      </c>
    </row>
    <row r="56" spans="1:21" s="12" customFormat="1" ht="9" customHeight="1">
      <c r="A56" s="46" t="s">
        <v>29</v>
      </c>
      <c r="B56" s="47">
        <v>88592</v>
      </c>
      <c r="C56" s="52">
        <v>1.6740380120307308</v>
      </c>
      <c r="D56" s="53">
        <v>12</v>
      </c>
      <c r="E56" s="47">
        <v>2721</v>
      </c>
      <c r="F56" s="52">
        <v>0.3173214847986565</v>
      </c>
      <c r="G56" s="53">
        <v>19</v>
      </c>
      <c r="H56" s="47">
        <v>85871</v>
      </c>
      <c r="I56" s="52">
        <v>1.9363761166673883</v>
      </c>
      <c r="J56" s="53">
        <v>12</v>
      </c>
      <c r="L56" s="46" t="s">
        <v>37</v>
      </c>
      <c r="M56" s="47">
        <v>265032</v>
      </c>
      <c r="N56" s="52">
        <v>2.0318685789684676</v>
      </c>
      <c r="O56" s="53">
        <v>12</v>
      </c>
      <c r="P56" s="47">
        <v>3279</v>
      </c>
      <c r="Q56" s="52">
        <v>0.33308919659373376</v>
      </c>
      <c r="R56" s="54">
        <v>21</v>
      </c>
      <c r="S56" s="47">
        <v>261753</v>
      </c>
      <c r="T56" s="52">
        <v>2.1705423913887136</v>
      </c>
      <c r="U56" s="54">
        <v>12</v>
      </c>
    </row>
    <row r="57" spans="1:21" s="12" customFormat="1" ht="9" customHeight="1">
      <c r="A57" s="46" t="s">
        <v>34</v>
      </c>
      <c r="B57" s="47">
        <v>76219</v>
      </c>
      <c r="C57" s="52">
        <v>1.440237304033889</v>
      </c>
      <c r="D57" s="53">
        <v>13</v>
      </c>
      <c r="E57" s="47">
        <v>13812</v>
      </c>
      <c r="F57" s="52">
        <v>1.6107476472028828</v>
      </c>
      <c r="G57" s="53">
        <v>12</v>
      </c>
      <c r="H57" s="47">
        <v>62407</v>
      </c>
      <c r="I57" s="52">
        <v>1.4072669971569178</v>
      </c>
      <c r="J57" s="53">
        <v>14</v>
      </c>
      <c r="L57" s="46" t="s">
        <v>10</v>
      </c>
      <c r="M57" s="47">
        <v>246765</v>
      </c>
      <c r="N57" s="52">
        <v>1.8918245717089026</v>
      </c>
      <c r="O57" s="53">
        <v>13</v>
      </c>
      <c r="P57" s="47">
        <v>5226</v>
      </c>
      <c r="Q57" s="52">
        <v>0.5308704304357587</v>
      </c>
      <c r="R57" s="54">
        <v>18</v>
      </c>
      <c r="S57" s="47">
        <v>241539</v>
      </c>
      <c r="T57" s="52">
        <v>2.002921222196645</v>
      </c>
      <c r="U57" s="54">
        <v>13</v>
      </c>
    </row>
    <row r="58" spans="1:21" s="12" customFormat="1" ht="9" customHeight="1">
      <c r="A58" s="46" t="s">
        <v>10</v>
      </c>
      <c r="B58" s="47">
        <v>69138</v>
      </c>
      <c r="C58" s="52">
        <v>1.30643444188844</v>
      </c>
      <c r="D58" s="53">
        <v>14</v>
      </c>
      <c r="E58" s="47">
        <v>9296</v>
      </c>
      <c r="F58" s="52">
        <v>1.0840942751518967</v>
      </c>
      <c r="G58" s="53">
        <v>14</v>
      </c>
      <c r="H58" s="47">
        <v>59842</v>
      </c>
      <c r="I58" s="52">
        <v>1.349426693221342</v>
      </c>
      <c r="J58" s="53">
        <v>13</v>
      </c>
      <c r="L58" s="46" t="s">
        <v>36</v>
      </c>
      <c r="M58" s="47">
        <v>220234</v>
      </c>
      <c r="N58" s="52">
        <v>1.6884245850332844</v>
      </c>
      <c r="O58" s="53">
        <v>14</v>
      </c>
      <c r="P58" s="47">
        <v>2380</v>
      </c>
      <c r="Q58" s="52">
        <v>0.24176647999179213</v>
      </c>
      <c r="R58" s="54">
        <v>22</v>
      </c>
      <c r="S58" s="47">
        <v>217854</v>
      </c>
      <c r="T58" s="52">
        <v>1.8065173737592186</v>
      </c>
      <c r="U58" s="54">
        <v>14</v>
      </c>
    </row>
    <row r="59" spans="1:21" s="12" customFormat="1" ht="9" customHeight="1">
      <c r="A59" s="46" t="s">
        <v>33</v>
      </c>
      <c r="B59" s="47">
        <v>68082</v>
      </c>
      <c r="C59" s="52">
        <v>1.2864802232151462</v>
      </c>
      <c r="D59" s="53">
        <v>15</v>
      </c>
      <c r="E59" s="47">
        <v>18383</v>
      </c>
      <c r="F59" s="52">
        <v>2.143815088222603</v>
      </c>
      <c r="G59" s="53">
        <v>8</v>
      </c>
      <c r="H59" s="47">
        <v>49699</v>
      </c>
      <c r="I59" s="52">
        <v>1.1207038071322393</v>
      </c>
      <c r="J59" s="53">
        <v>15</v>
      </c>
      <c r="L59" s="46" t="s">
        <v>39</v>
      </c>
      <c r="M59" s="47">
        <v>168250</v>
      </c>
      <c r="N59" s="52">
        <v>1.2898891017365626</v>
      </c>
      <c r="O59" s="53">
        <v>15</v>
      </c>
      <c r="P59" s="47">
        <v>7508</v>
      </c>
      <c r="Q59" s="52">
        <v>0.7626818200749476</v>
      </c>
      <c r="R59" s="54">
        <v>15</v>
      </c>
      <c r="S59" s="47">
        <v>160742</v>
      </c>
      <c r="T59" s="52">
        <v>1.3329257929292293</v>
      </c>
      <c r="U59" s="54">
        <v>15</v>
      </c>
    </row>
    <row r="60" spans="1:21" s="12" customFormat="1" ht="9" customHeight="1">
      <c r="A60" s="46" t="s">
        <v>37</v>
      </c>
      <c r="B60" s="47">
        <v>55363</v>
      </c>
      <c r="C60" s="52">
        <v>1.0461414852363347</v>
      </c>
      <c r="D60" s="53">
        <v>16</v>
      </c>
      <c r="E60" s="47">
        <v>7105</v>
      </c>
      <c r="F60" s="52">
        <v>0.8285810913246803</v>
      </c>
      <c r="G60" s="53">
        <v>17</v>
      </c>
      <c r="H60" s="47">
        <v>48258</v>
      </c>
      <c r="I60" s="52">
        <v>1.0882095077282763</v>
      </c>
      <c r="J60" s="53">
        <v>16</v>
      </c>
      <c r="L60" s="46" t="s">
        <v>30</v>
      </c>
      <c r="M60" s="47">
        <v>105728</v>
      </c>
      <c r="N60" s="52">
        <v>0.8105640115804058</v>
      </c>
      <c r="O60" s="53">
        <v>16</v>
      </c>
      <c r="P60" s="47">
        <v>586</v>
      </c>
      <c r="Q60" s="52">
        <v>0.059527377006382436</v>
      </c>
      <c r="R60" s="54">
        <v>25</v>
      </c>
      <c r="S60" s="47">
        <v>105142</v>
      </c>
      <c r="T60" s="52">
        <v>0.8718722158500268</v>
      </c>
      <c r="U60" s="54">
        <v>16</v>
      </c>
    </row>
    <row r="61" spans="1:21" s="12" customFormat="1" ht="9" customHeight="1">
      <c r="A61" s="46" t="s">
        <v>38</v>
      </c>
      <c r="B61" s="47">
        <v>51650</v>
      </c>
      <c r="C61" s="52">
        <v>0.9759804871928308</v>
      </c>
      <c r="D61" s="53">
        <v>17</v>
      </c>
      <c r="E61" s="47">
        <v>13770</v>
      </c>
      <c r="F61" s="52">
        <v>1.6058496308994856</v>
      </c>
      <c r="G61" s="53">
        <v>10</v>
      </c>
      <c r="H61" s="47">
        <v>37880</v>
      </c>
      <c r="I61" s="52">
        <v>0.8541874125066748</v>
      </c>
      <c r="J61" s="53">
        <v>17</v>
      </c>
      <c r="L61" s="46" t="s">
        <v>38</v>
      </c>
      <c r="M61" s="47">
        <v>102176</v>
      </c>
      <c r="N61" s="52">
        <v>0.7833325935158099</v>
      </c>
      <c r="O61" s="53">
        <v>17</v>
      </c>
      <c r="P61" s="47">
        <v>16917</v>
      </c>
      <c r="Q61" s="52">
        <v>1.7184720764794739</v>
      </c>
      <c r="R61" s="54">
        <v>12</v>
      </c>
      <c r="S61" s="47">
        <v>85259</v>
      </c>
      <c r="T61" s="52">
        <v>0.706995808061074</v>
      </c>
      <c r="U61" s="54">
        <v>17</v>
      </c>
    </row>
    <row r="62" spans="1:21" s="12" customFormat="1" ht="9" customHeight="1">
      <c r="A62" s="46" t="s">
        <v>36</v>
      </c>
      <c r="B62" s="47">
        <v>44243</v>
      </c>
      <c r="C62" s="52">
        <v>0.8360175158736188</v>
      </c>
      <c r="D62" s="53">
        <v>18</v>
      </c>
      <c r="E62" s="47">
        <v>9817</v>
      </c>
      <c r="F62" s="52">
        <v>1.1448530012011802</v>
      </c>
      <c r="G62" s="53">
        <v>13</v>
      </c>
      <c r="H62" s="47">
        <v>34426</v>
      </c>
      <c r="I62" s="52">
        <v>0.7763003131719848</v>
      </c>
      <c r="J62" s="53">
        <v>18</v>
      </c>
      <c r="L62" s="46" t="s">
        <v>3</v>
      </c>
      <c r="M62" s="47">
        <v>86994</v>
      </c>
      <c r="N62" s="52">
        <v>0.666939747497596</v>
      </c>
      <c r="O62" s="53">
        <v>18</v>
      </c>
      <c r="P62" s="47">
        <v>5002</v>
      </c>
      <c r="Q62" s="52">
        <v>0.508115938201237</v>
      </c>
      <c r="R62" s="54">
        <v>19</v>
      </c>
      <c r="S62" s="47">
        <v>81992</v>
      </c>
      <c r="T62" s="52">
        <v>0.6799047642424094</v>
      </c>
      <c r="U62" s="54">
        <v>18</v>
      </c>
    </row>
    <row r="63" spans="1:21" s="12" customFormat="1" ht="9" customHeight="1">
      <c r="A63" s="46" t="s">
        <v>39</v>
      </c>
      <c r="B63" s="47">
        <v>24679</v>
      </c>
      <c r="C63" s="52">
        <v>0.466335381286193</v>
      </c>
      <c r="D63" s="53">
        <v>19</v>
      </c>
      <c r="E63" s="47">
        <v>8050</v>
      </c>
      <c r="F63" s="52">
        <v>0.9387864581511154</v>
      </c>
      <c r="G63" s="53">
        <v>16</v>
      </c>
      <c r="H63" s="47">
        <v>16629</v>
      </c>
      <c r="I63" s="52">
        <v>0.37498105814607957</v>
      </c>
      <c r="J63" s="53">
        <v>20</v>
      </c>
      <c r="L63" s="46" t="s">
        <v>33</v>
      </c>
      <c r="M63" s="47">
        <v>78129</v>
      </c>
      <c r="N63" s="52">
        <v>0.5989761998786086</v>
      </c>
      <c r="O63" s="53">
        <v>19</v>
      </c>
      <c r="P63" s="47">
        <v>17336</v>
      </c>
      <c r="Q63" s="52">
        <v>1.7610351668645834</v>
      </c>
      <c r="R63" s="54">
        <v>11</v>
      </c>
      <c r="S63" s="47">
        <v>60793</v>
      </c>
      <c r="T63" s="52">
        <v>0.504115649485179</v>
      </c>
      <c r="U63" s="54">
        <v>20</v>
      </c>
    </row>
    <row r="64" spans="1:21" s="12" customFormat="1" ht="9" customHeight="1">
      <c r="A64" s="46" t="s">
        <v>18</v>
      </c>
      <c r="B64" s="47">
        <v>21868</v>
      </c>
      <c r="C64" s="52">
        <v>0.4132186116927943</v>
      </c>
      <c r="D64" s="53">
        <v>20</v>
      </c>
      <c r="E64" s="47">
        <v>0</v>
      </c>
      <c r="F64" s="55">
        <v>0</v>
      </c>
      <c r="G64" s="53" t="s">
        <v>17</v>
      </c>
      <c r="H64" s="47">
        <v>21868</v>
      </c>
      <c r="I64" s="52">
        <v>0.49311959706166747</v>
      </c>
      <c r="J64" s="53">
        <v>19</v>
      </c>
      <c r="L64" s="46" t="s">
        <v>18</v>
      </c>
      <c r="M64" s="47">
        <v>63868</v>
      </c>
      <c r="N64" s="52">
        <v>0.4896442029700492</v>
      </c>
      <c r="O64" s="53">
        <v>20</v>
      </c>
      <c r="P64" s="47">
        <v>0</v>
      </c>
      <c r="Q64" s="52">
        <v>0</v>
      </c>
      <c r="R64" s="54" t="s">
        <v>17</v>
      </c>
      <c r="S64" s="47">
        <v>63868</v>
      </c>
      <c r="T64" s="52">
        <v>0.5296145658434263</v>
      </c>
      <c r="U64" s="54">
        <v>19</v>
      </c>
    </row>
    <row r="65" spans="1:21" s="12" customFormat="1" ht="9" customHeight="1">
      <c r="A65" s="46" t="s">
        <v>12</v>
      </c>
      <c r="B65" s="47">
        <v>8689</v>
      </c>
      <c r="C65" s="52">
        <v>0.1641876951252373</v>
      </c>
      <c r="D65" s="53">
        <v>21</v>
      </c>
      <c r="E65" s="47">
        <v>0</v>
      </c>
      <c r="F65" s="55">
        <v>0</v>
      </c>
      <c r="G65" s="53" t="s">
        <v>17</v>
      </c>
      <c r="H65" s="47">
        <v>8689</v>
      </c>
      <c r="I65" s="52">
        <v>0.19593543894589485</v>
      </c>
      <c r="J65" s="53">
        <v>21</v>
      </c>
      <c r="L65" s="46" t="s">
        <v>35</v>
      </c>
      <c r="M65" s="47">
        <v>60448</v>
      </c>
      <c r="N65" s="52">
        <v>0.46342476327947535</v>
      </c>
      <c r="O65" s="53">
        <v>21</v>
      </c>
      <c r="P65" s="47">
        <v>7356</v>
      </c>
      <c r="Q65" s="52">
        <v>0.7472412717729509</v>
      </c>
      <c r="R65" s="54">
        <v>16</v>
      </c>
      <c r="S65" s="47">
        <v>53092</v>
      </c>
      <c r="T65" s="52">
        <v>0.4402564121275003</v>
      </c>
      <c r="U65" s="54">
        <v>21</v>
      </c>
    </row>
    <row r="66" spans="1:21" s="12" customFormat="1" ht="9" customHeight="1">
      <c r="A66" s="46" t="s">
        <v>45</v>
      </c>
      <c r="B66" s="47">
        <v>0</v>
      </c>
      <c r="C66" s="52"/>
      <c r="D66" s="53" t="s">
        <v>17</v>
      </c>
      <c r="E66" s="47">
        <v>0</v>
      </c>
      <c r="F66" s="55">
        <v>0</v>
      </c>
      <c r="G66" s="53" t="s">
        <v>17</v>
      </c>
      <c r="H66" s="47">
        <v>0</v>
      </c>
      <c r="I66" s="55">
        <v>0</v>
      </c>
      <c r="J66" s="53" t="s">
        <v>17</v>
      </c>
      <c r="L66" s="46" t="s">
        <v>12</v>
      </c>
      <c r="M66" s="47">
        <v>35655</v>
      </c>
      <c r="N66" s="52">
        <v>0.27334915852848224</v>
      </c>
      <c r="O66" s="53">
        <v>22</v>
      </c>
      <c r="P66" s="47">
        <v>31841</v>
      </c>
      <c r="Q66" s="52">
        <v>3.234490121604476</v>
      </c>
      <c r="R66" s="54">
        <v>8</v>
      </c>
      <c r="S66" s="47">
        <v>3814</v>
      </c>
      <c r="T66" s="52">
        <v>0.0316269486147496</v>
      </c>
      <c r="U66" s="54">
        <v>23</v>
      </c>
    </row>
    <row r="67" spans="1:21" s="12" customFormat="1" ht="9" customHeight="1">
      <c r="A67" s="46" t="s">
        <v>41</v>
      </c>
      <c r="B67" s="47">
        <v>0</v>
      </c>
      <c r="C67" s="55">
        <v>0</v>
      </c>
      <c r="D67" s="53" t="s">
        <v>17</v>
      </c>
      <c r="E67" s="47">
        <v>0</v>
      </c>
      <c r="F67" s="55">
        <v>0</v>
      </c>
      <c r="G67" s="53" t="s">
        <v>17</v>
      </c>
      <c r="H67" s="47">
        <v>0</v>
      </c>
      <c r="I67" s="55">
        <v>0</v>
      </c>
      <c r="J67" s="53" t="s">
        <v>17</v>
      </c>
      <c r="L67" s="46" t="s">
        <v>43</v>
      </c>
      <c r="M67" s="47">
        <v>33584</v>
      </c>
      <c r="N67" s="52">
        <v>0.2574718311603014</v>
      </c>
      <c r="O67" s="53">
        <v>23</v>
      </c>
      <c r="P67" s="47">
        <v>18935</v>
      </c>
      <c r="Q67" s="52">
        <v>1.923465671699405</v>
      </c>
      <c r="R67" s="54">
        <v>10</v>
      </c>
      <c r="S67" s="47">
        <v>14649</v>
      </c>
      <c r="T67" s="52">
        <v>0.121474349831533</v>
      </c>
      <c r="U67" s="54">
        <v>22</v>
      </c>
    </row>
    <row r="68" spans="1:21" s="12" customFormat="1" ht="9" customHeight="1">
      <c r="A68" s="46" t="s">
        <v>44</v>
      </c>
      <c r="B68" s="47">
        <v>0</v>
      </c>
      <c r="C68" s="55">
        <v>0</v>
      </c>
      <c r="D68" s="53" t="s">
        <v>17</v>
      </c>
      <c r="E68" s="47">
        <v>0</v>
      </c>
      <c r="F68" s="55">
        <v>0</v>
      </c>
      <c r="G68" s="53" t="s">
        <v>17</v>
      </c>
      <c r="H68" s="47">
        <v>0</v>
      </c>
      <c r="I68" s="55">
        <v>0</v>
      </c>
      <c r="J68" s="53" t="s">
        <v>17</v>
      </c>
      <c r="L68" s="46" t="s">
        <v>41</v>
      </c>
      <c r="M68" s="47">
        <v>7335</v>
      </c>
      <c r="N68" s="52">
        <v>0.05623379828373068</v>
      </c>
      <c r="O68" s="53">
        <v>24</v>
      </c>
      <c r="P68" s="47">
        <v>5669</v>
      </c>
      <c r="Q68" s="52">
        <v>0.5758715021317099</v>
      </c>
      <c r="R68" s="54">
        <v>17</v>
      </c>
      <c r="S68" s="47">
        <v>1666</v>
      </c>
      <c r="T68" s="52">
        <v>0.013815022651330057</v>
      </c>
      <c r="U68" s="54">
        <v>24</v>
      </c>
    </row>
    <row r="69" spans="1:21" s="12" customFormat="1" ht="9" customHeight="1">
      <c r="A69" s="46" t="s">
        <v>35</v>
      </c>
      <c r="B69" s="47">
        <v>0</v>
      </c>
      <c r="C69" s="55">
        <v>0</v>
      </c>
      <c r="D69" s="53" t="s">
        <v>17</v>
      </c>
      <c r="E69" s="47">
        <v>0</v>
      </c>
      <c r="F69" s="55">
        <v>0</v>
      </c>
      <c r="G69" s="53" t="s">
        <v>17</v>
      </c>
      <c r="H69" s="47">
        <v>0</v>
      </c>
      <c r="I69" s="55">
        <v>0</v>
      </c>
      <c r="J69" s="53" t="s">
        <v>17</v>
      </c>
      <c r="L69" s="46" t="s">
        <v>44</v>
      </c>
      <c r="M69" s="47">
        <v>4770</v>
      </c>
      <c r="N69" s="52">
        <v>0.03656921851580032</v>
      </c>
      <c r="O69" s="53">
        <v>25</v>
      </c>
      <c r="P69" s="47">
        <v>4770</v>
      </c>
      <c r="Q69" s="52">
        <v>0.4845487855297682</v>
      </c>
      <c r="R69" s="54">
        <v>20</v>
      </c>
      <c r="S69" s="47">
        <v>0</v>
      </c>
      <c r="T69" s="55">
        <v>0</v>
      </c>
      <c r="U69" s="54" t="s">
        <v>17</v>
      </c>
    </row>
    <row r="70" spans="1:21" s="12" customFormat="1" ht="9" customHeight="1">
      <c r="A70" s="46" t="s">
        <v>43</v>
      </c>
      <c r="B70" s="47">
        <v>0</v>
      </c>
      <c r="C70" s="55">
        <v>0</v>
      </c>
      <c r="D70" s="53" t="s">
        <v>17</v>
      </c>
      <c r="E70" s="47">
        <v>0</v>
      </c>
      <c r="F70" s="55">
        <v>0</v>
      </c>
      <c r="G70" s="53" t="s">
        <v>17</v>
      </c>
      <c r="H70" s="47">
        <v>0</v>
      </c>
      <c r="I70" s="55">
        <v>0</v>
      </c>
      <c r="J70" s="53" t="s">
        <v>17</v>
      </c>
      <c r="K70" s="15"/>
      <c r="L70" s="46" t="s">
        <v>45</v>
      </c>
      <c r="M70" s="47">
        <v>981</v>
      </c>
      <c r="N70" s="52">
        <v>0.007520839279664593</v>
      </c>
      <c r="O70" s="53">
        <v>26</v>
      </c>
      <c r="P70" s="47">
        <v>981</v>
      </c>
      <c r="Q70" s="52">
        <v>0.09965248608065046</v>
      </c>
      <c r="R70" s="54">
        <v>24</v>
      </c>
      <c r="S70" s="47">
        <v>0</v>
      </c>
      <c r="T70" s="55">
        <v>0</v>
      </c>
      <c r="U70" s="54" t="s">
        <v>17</v>
      </c>
    </row>
    <row r="71" spans="1:21" s="12" customFormat="1" ht="9" customHeight="1">
      <c r="A71" s="41"/>
      <c r="B71" s="61"/>
      <c r="C71" s="58"/>
      <c r="D71" s="59"/>
      <c r="E71" s="61"/>
      <c r="F71" s="58"/>
      <c r="G71" s="59"/>
      <c r="H71" s="61"/>
      <c r="I71" s="58"/>
      <c r="J71" s="59"/>
      <c r="L71" s="41"/>
      <c r="M71" s="61"/>
      <c r="N71" s="58"/>
      <c r="O71" s="59"/>
      <c r="P71" s="61"/>
      <c r="Q71" s="90"/>
      <c r="R71" s="62"/>
      <c r="S71" s="61"/>
      <c r="T71" s="90"/>
      <c r="U71" s="62"/>
    </row>
    <row r="72" spans="1:21" s="33" customFormat="1" ht="12.75" customHeight="1">
      <c r="A72" s="71" t="s">
        <v>46</v>
      </c>
      <c r="B72" s="29">
        <v>5292114</v>
      </c>
      <c r="C72" s="91">
        <v>100</v>
      </c>
      <c r="D72" s="92" t="s">
        <v>17</v>
      </c>
      <c r="E72" s="29">
        <v>857490</v>
      </c>
      <c r="F72" s="91">
        <v>100</v>
      </c>
      <c r="G72" s="92" t="s">
        <v>17</v>
      </c>
      <c r="H72" s="29">
        <v>4434624</v>
      </c>
      <c r="I72" s="91">
        <v>100</v>
      </c>
      <c r="J72" s="92" t="s">
        <v>17</v>
      </c>
      <c r="L72" s="71" t="s">
        <v>46</v>
      </c>
      <c r="M72" s="29">
        <v>13043757</v>
      </c>
      <c r="N72" s="91">
        <v>100</v>
      </c>
      <c r="O72" s="92" t="s">
        <v>17</v>
      </c>
      <c r="P72" s="29">
        <v>984421</v>
      </c>
      <c r="Q72" s="93">
        <v>100</v>
      </c>
      <c r="R72" s="94" t="s">
        <v>17</v>
      </c>
      <c r="S72" s="29">
        <v>12059336</v>
      </c>
      <c r="T72" s="93">
        <v>100</v>
      </c>
      <c r="U72" s="94" t="s">
        <v>17</v>
      </c>
    </row>
    <row r="73" spans="1:20" s="51" customFormat="1" ht="7.5" customHeight="1">
      <c r="A73" s="95"/>
      <c r="B73" s="96"/>
      <c r="C73" s="97"/>
      <c r="E73" s="98"/>
      <c r="F73" s="97"/>
      <c r="H73" s="98"/>
      <c r="I73" s="97"/>
      <c r="L73" s="40"/>
      <c r="M73" s="98"/>
      <c r="N73" s="97"/>
      <c r="P73" s="98"/>
      <c r="Q73" s="97"/>
      <c r="S73" s="98"/>
      <c r="T73" s="97"/>
    </row>
    <row r="74" spans="1:20" s="5" customFormat="1" ht="11.25">
      <c r="A74" s="99" t="s">
        <v>49</v>
      </c>
      <c r="B74" s="100"/>
      <c r="C74" s="101"/>
      <c r="E74" s="102"/>
      <c r="F74" s="101"/>
      <c r="H74" s="102"/>
      <c r="I74" s="101"/>
      <c r="L74" s="99"/>
      <c r="M74" s="102"/>
      <c r="N74" s="101"/>
      <c r="P74" s="102"/>
      <c r="Q74" s="101"/>
      <c r="S74" s="102"/>
      <c r="T74" s="101"/>
    </row>
    <row r="75" spans="1:20" s="5" customFormat="1" ht="11.25">
      <c r="A75" s="99"/>
      <c r="B75" s="100"/>
      <c r="C75" s="101"/>
      <c r="E75" s="102"/>
      <c r="F75" s="101"/>
      <c r="H75" s="102"/>
      <c r="I75" s="101"/>
      <c r="L75" s="99"/>
      <c r="M75" s="102"/>
      <c r="N75" s="101"/>
      <c r="P75" s="102"/>
      <c r="Q75" s="101"/>
      <c r="S75" s="102"/>
      <c r="T75" s="101"/>
    </row>
    <row r="76" spans="1:20" s="12" customFormat="1" ht="11.25">
      <c r="A76" s="33"/>
      <c r="B76" s="73"/>
      <c r="C76" s="74"/>
      <c r="E76" s="75"/>
      <c r="F76" s="74"/>
      <c r="H76" s="75"/>
      <c r="I76" s="74"/>
      <c r="L76" s="33"/>
      <c r="M76" s="75"/>
      <c r="N76" s="74"/>
      <c r="P76" s="75"/>
      <c r="Q76" s="74"/>
      <c r="S76" s="75"/>
      <c r="T76" s="74"/>
    </row>
    <row r="77" spans="1:20" s="12" customFormat="1" ht="11.25">
      <c r="A77" s="33"/>
      <c r="B77" s="73"/>
      <c r="C77" s="74"/>
      <c r="E77" s="75"/>
      <c r="F77" s="74"/>
      <c r="H77" s="75"/>
      <c r="I77" s="74"/>
      <c r="L77" s="33"/>
      <c r="M77" s="75"/>
      <c r="N77" s="74"/>
      <c r="P77" s="75"/>
      <c r="Q77" s="74"/>
      <c r="S77" s="75"/>
      <c r="T77" s="74"/>
    </row>
    <row r="78" spans="1:20" s="12" customFormat="1" ht="11.25">
      <c r="A78" s="33"/>
      <c r="B78" s="73"/>
      <c r="C78" s="74"/>
      <c r="E78" s="75"/>
      <c r="F78" s="74"/>
      <c r="H78" s="75"/>
      <c r="I78" s="74"/>
      <c r="L78" s="33"/>
      <c r="M78" s="75"/>
      <c r="N78" s="74"/>
      <c r="P78" s="75"/>
      <c r="Q78" s="74"/>
      <c r="S78" s="75"/>
      <c r="T78" s="74"/>
    </row>
    <row r="79" spans="1:20" s="12" customFormat="1" ht="11.25">
      <c r="A79" s="33"/>
      <c r="B79" s="73"/>
      <c r="C79" s="74"/>
      <c r="E79" s="75"/>
      <c r="F79" s="74"/>
      <c r="H79" s="75"/>
      <c r="I79" s="74"/>
      <c r="L79" s="33"/>
      <c r="M79" s="75"/>
      <c r="N79" s="74"/>
      <c r="P79" s="75"/>
      <c r="Q79" s="74"/>
      <c r="S79" s="75"/>
      <c r="T79" s="74"/>
    </row>
    <row r="80" spans="1:20" s="12" customFormat="1" ht="11.25">
      <c r="A80" s="33"/>
      <c r="B80" s="73"/>
      <c r="C80" s="74"/>
      <c r="E80" s="75"/>
      <c r="F80" s="74"/>
      <c r="H80" s="75"/>
      <c r="I80" s="74"/>
      <c r="L80" s="33"/>
      <c r="M80" s="75"/>
      <c r="N80" s="74"/>
      <c r="P80" s="75"/>
      <c r="Q80" s="74"/>
      <c r="S80" s="75"/>
      <c r="T80" s="74"/>
    </row>
    <row r="81" spans="1:20" s="12" customFormat="1" ht="11.25">
      <c r="A81" s="33"/>
      <c r="B81" s="73"/>
      <c r="C81" s="74"/>
      <c r="E81" s="75"/>
      <c r="F81" s="74"/>
      <c r="H81" s="75"/>
      <c r="I81" s="74"/>
      <c r="L81" s="33"/>
      <c r="M81" s="75"/>
      <c r="N81" s="74"/>
      <c r="P81" s="75"/>
      <c r="Q81" s="74"/>
      <c r="S81" s="75"/>
      <c r="T81" s="74"/>
    </row>
    <row r="82" spans="1:20" s="12" customFormat="1" ht="11.25">
      <c r="A82" s="33"/>
      <c r="B82" s="73"/>
      <c r="C82" s="74"/>
      <c r="E82" s="75"/>
      <c r="F82" s="74"/>
      <c r="H82" s="75"/>
      <c r="I82" s="74"/>
      <c r="L82" s="33"/>
      <c r="M82" s="75"/>
      <c r="N82" s="74"/>
      <c r="P82" s="75"/>
      <c r="Q82" s="74"/>
      <c r="S82" s="75"/>
      <c r="T82" s="74"/>
    </row>
    <row r="83" spans="1:20" s="12" customFormat="1" ht="11.25">
      <c r="A83" s="33"/>
      <c r="B83" s="73"/>
      <c r="C83" s="74"/>
      <c r="E83" s="75"/>
      <c r="F83" s="74"/>
      <c r="H83" s="75"/>
      <c r="I83" s="74"/>
      <c r="L83" s="33"/>
      <c r="M83" s="75"/>
      <c r="N83" s="74"/>
      <c r="P83" s="75"/>
      <c r="Q83" s="74"/>
      <c r="S83" s="75"/>
      <c r="T83" s="74"/>
    </row>
    <row r="84" spans="1:20" s="12" customFormat="1" ht="11.25">
      <c r="A84" s="33"/>
      <c r="B84" s="73"/>
      <c r="C84" s="74"/>
      <c r="E84" s="75"/>
      <c r="F84" s="74"/>
      <c r="H84" s="75"/>
      <c r="I84" s="74"/>
      <c r="L84" s="33"/>
      <c r="M84" s="75"/>
      <c r="N84" s="74"/>
      <c r="P84" s="75"/>
      <c r="Q84" s="74"/>
      <c r="S84" s="75"/>
      <c r="T84" s="74"/>
    </row>
    <row r="85" spans="1:20" s="12" customFormat="1" ht="11.25">
      <c r="A85" s="33"/>
      <c r="B85" s="73"/>
      <c r="C85" s="74"/>
      <c r="E85" s="75"/>
      <c r="F85" s="74"/>
      <c r="H85" s="75"/>
      <c r="I85" s="74"/>
      <c r="L85" s="33"/>
      <c r="M85" s="75"/>
      <c r="N85" s="74"/>
      <c r="P85" s="75"/>
      <c r="Q85" s="74"/>
      <c r="S85" s="75"/>
      <c r="T85" s="74"/>
    </row>
    <row r="86" spans="1:20" s="12" customFormat="1" ht="11.25">
      <c r="A86" s="33"/>
      <c r="B86" s="73"/>
      <c r="C86" s="74"/>
      <c r="E86" s="75"/>
      <c r="F86" s="74"/>
      <c r="H86" s="75"/>
      <c r="I86" s="74"/>
      <c r="L86" s="33"/>
      <c r="M86" s="75"/>
      <c r="N86" s="74"/>
      <c r="P86" s="75"/>
      <c r="Q86" s="74"/>
      <c r="S86" s="75"/>
      <c r="T86" s="74"/>
    </row>
    <row r="87" spans="1:20" s="12" customFormat="1" ht="11.25">
      <c r="A87" s="33"/>
      <c r="B87" s="73"/>
      <c r="C87" s="74"/>
      <c r="E87" s="75"/>
      <c r="F87" s="74"/>
      <c r="H87" s="75"/>
      <c r="I87" s="74"/>
      <c r="L87" s="33"/>
      <c r="M87" s="75"/>
      <c r="N87" s="74"/>
      <c r="P87" s="75"/>
      <c r="Q87" s="74"/>
      <c r="S87" s="75"/>
      <c r="T87" s="74"/>
    </row>
    <row r="88" spans="1:20" s="12" customFormat="1" ht="11.25">
      <c r="A88" s="33"/>
      <c r="B88" s="73"/>
      <c r="C88" s="74"/>
      <c r="E88" s="75"/>
      <c r="F88" s="74"/>
      <c r="H88" s="75"/>
      <c r="I88" s="74"/>
      <c r="L88" s="33"/>
      <c r="M88" s="75"/>
      <c r="N88" s="74"/>
      <c r="P88" s="75"/>
      <c r="Q88" s="74"/>
      <c r="S88" s="75"/>
      <c r="T88" s="74"/>
    </row>
    <row r="89" spans="1:20" s="12" customFormat="1" ht="11.25">
      <c r="A89" s="33"/>
      <c r="B89" s="73"/>
      <c r="C89" s="74"/>
      <c r="E89" s="75"/>
      <c r="F89" s="74"/>
      <c r="H89" s="75"/>
      <c r="I89" s="74"/>
      <c r="L89" s="33"/>
      <c r="M89" s="75"/>
      <c r="N89" s="74"/>
      <c r="P89" s="75"/>
      <c r="Q89" s="74"/>
      <c r="S89" s="75"/>
      <c r="T89" s="74"/>
    </row>
    <row r="90" spans="1:20" s="12" customFormat="1" ht="11.25">
      <c r="A90" s="33"/>
      <c r="B90" s="73"/>
      <c r="C90" s="74"/>
      <c r="E90" s="75"/>
      <c r="F90" s="74"/>
      <c r="H90" s="75"/>
      <c r="I90" s="74"/>
      <c r="L90" s="33"/>
      <c r="M90" s="75"/>
      <c r="N90" s="74"/>
      <c r="P90" s="75"/>
      <c r="Q90" s="74"/>
      <c r="S90" s="75"/>
      <c r="T90" s="74"/>
    </row>
    <row r="91" spans="1:20" s="12" customFormat="1" ht="11.25">
      <c r="A91" s="33"/>
      <c r="B91" s="73"/>
      <c r="C91" s="74"/>
      <c r="E91" s="75"/>
      <c r="F91" s="74"/>
      <c r="H91" s="75"/>
      <c r="I91" s="74"/>
      <c r="L91" s="33"/>
      <c r="M91" s="75"/>
      <c r="N91" s="74"/>
      <c r="P91" s="75"/>
      <c r="Q91" s="74"/>
      <c r="S91" s="75"/>
      <c r="T91" s="74"/>
    </row>
    <row r="92" spans="1:20" s="12" customFormat="1" ht="11.25">
      <c r="A92" s="33"/>
      <c r="B92" s="73"/>
      <c r="C92" s="74"/>
      <c r="E92" s="75"/>
      <c r="F92" s="74"/>
      <c r="H92" s="75"/>
      <c r="I92" s="74"/>
      <c r="L92" s="33"/>
      <c r="M92" s="75"/>
      <c r="N92" s="74"/>
      <c r="P92" s="75"/>
      <c r="Q92" s="74"/>
      <c r="S92" s="75"/>
      <c r="T92" s="74"/>
    </row>
    <row r="93" spans="1:20" s="12" customFormat="1" ht="11.25">
      <c r="A93" s="33"/>
      <c r="B93" s="73"/>
      <c r="C93" s="74"/>
      <c r="E93" s="75"/>
      <c r="F93" s="74"/>
      <c r="H93" s="75"/>
      <c r="I93" s="74"/>
      <c r="L93" s="33"/>
      <c r="M93" s="75"/>
      <c r="N93" s="74"/>
      <c r="P93" s="75"/>
      <c r="Q93" s="74"/>
      <c r="S93" s="75"/>
      <c r="T93" s="74"/>
    </row>
    <row r="94" spans="1:20" s="12" customFormat="1" ht="11.25">
      <c r="A94" s="33"/>
      <c r="B94" s="73"/>
      <c r="C94" s="74"/>
      <c r="E94" s="75"/>
      <c r="F94" s="74"/>
      <c r="H94" s="75"/>
      <c r="I94" s="74"/>
      <c r="L94" s="33"/>
      <c r="M94" s="75"/>
      <c r="N94" s="74"/>
      <c r="P94" s="75"/>
      <c r="Q94" s="74"/>
      <c r="S94" s="75"/>
      <c r="T94" s="74"/>
    </row>
    <row r="95" spans="1:20" s="12" customFormat="1" ht="11.25">
      <c r="A95" s="33"/>
      <c r="B95" s="73"/>
      <c r="C95" s="74"/>
      <c r="E95" s="75"/>
      <c r="F95" s="74"/>
      <c r="H95" s="75"/>
      <c r="I95" s="74"/>
      <c r="L95" s="33"/>
      <c r="M95" s="75"/>
      <c r="N95" s="74"/>
      <c r="P95" s="75"/>
      <c r="Q95" s="74"/>
      <c r="S95" s="75"/>
      <c r="T95" s="74"/>
    </row>
    <row r="96" spans="1:20" s="12" customFormat="1" ht="11.25">
      <c r="A96" s="33"/>
      <c r="B96" s="73"/>
      <c r="C96" s="74"/>
      <c r="E96" s="75"/>
      <c r="F96" s="74"/>
      <c r="H96" s="75"/>
      <c r="I96" s="74"/>
      <c r="L96" s="33"/>
      <c r="M96" s="75"/>
      <c r="N96" s="74"/>
      <c r="P96" s="75"/>
      <c r="Q96" s="74"/>
      <c r="S96" s="75"/>
      <c r="T96" s="74"/>
    </row>
    <row r="97" spans="1:20" s="12" customFormat="1" ht="11.25">
      <c r="A97" s="33"/>
      <c r="B97" s="73"/>
      <c r="C97" s="74"/>
      <c r="E97" s="75"/>
      <c r="F97" s="74"/>
      <c r="H97" s="75"/>
      <c r="I97" s="74"/>
      <c r="L97" s="33"/>
      <c r="M97" s="75"/>
      <c r="N97" s="74"/>
      <c r="P97" s="75"/>
      <c r="Q97" s="74"/>
      <c r="S97" s="75"/>
      <c r="T97" s="74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1999-01-25T21:13:39Z</dcterms:created>
  <cp:category/>
  <cp:version/>
  <cp:contentType/>
  <cp:contentStatus/>
</cp:coreProperties>
</file>