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<sst xmlns="http://schemas.openxmlformats.org/spreadsheetml/2006/main" count="87" uniqueCount="65">
  <si>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OBLIGACIONES E INVERSIONES </t>
  </si>
  <si>
    <t>Al 31 DE OCTUBRE DE 1999</t>
  </si>
  <si>
    <t>(En miles de Nuevos Soles)</t>
  </si>
  <si>
    <t>EXPRESADO EN CIFRAS AJUSTADAS A LA INFLACIÓN</t>
  </si>
  <si>
    <t>Altas</t>
  </si>
  <si>
    <t>El Pacífico</t>
  </si>
  <si>
    <t>Generali</t>
  </si>
  <si>
    <t>La Fénix</t>
  </si>
  <si>
    <t>La</t>
  </si>
  <si>
    <t xml:space="preserve">La </t>
  </si>
  <si>
    <t>Mapfre</t>
  </si>
  <si>
    <t>Popular y</t>
  </si>
  <si>
    <t>Rímac</t>
  </si>
  <si>
    <t>Santander</t>
  </si>
  <si>
    <t>Secrex</t>
  </si>
  <si>
    <t>Sul</t>
  </si>
  <si>
    <t xml:space="preserve">Wiese </t>
  </si>
  <si>
    <t>Total</t>
  </si>
  <si>
    <t>CONCEPTOS</t>
  </si>
  <si>
    <t>Cumbres</t>
  </si>
  <si>
    <t>Peruano</t>
  </si>
  <si>
    <t>Vida</t>
  </si>
  <si>
    <t>Perú</t>
  </si>
  <si>
    <t>Interseguro</t>
  </si>
  <si>
    <t>Peruana</t>
  </si>
  <si>
    <t>Positiva</t>
  </si>
  <si>
    <t>Real</t>
  </si>
  <si>
    <t>Vitalicia</t>
  </si>
  <si>
    <t>Porvenir</t>
  </si>
  <si>
    <t>Internacional</t>
  </si>
  <si>
    <t>América</t>
  </si>
  <si>
    <t>Aetna</t>
  </si>
  <si>
    <t>General</t>
  </si>
  <si>
    <t>Suiza</t>
  </si>
  <si>
    <t>OBLIGACIONES TÉCNICAS (1)</t>
  </si>
  <si>
    <t>SINIESTROS PENDIENTES</t>
  </si>
  <si>
    <t>MATEMÁTICAS DE VIDA</t>
  </si>
  <si>
    <t>RESERVAS TÉCNICAS PREVISIONALES</t>
  </si>
  <si>
    <t>RESERVA DE RIESGOS EN CURSO</t>
  </si>
  <si>
    <t>RESERVA PARA RIESGOS CATASTRÓFICOS</t>
  </si>
  <si>
    <t>PRIMAS DIFERIDAS</t>
  </si>
  <si>
    <t xml:space="preserve">PATRIMONIO DE SOLVENCIA </t>
  </si>
  <si>
    <t>FONDO DE GARANTÍA</t>
  </si>
  <si>
    <t>INVERSIONES Y ACTIVOS ELEGIBLES APLICADOS                  DE ACUERDO A LOS LÍMITES LEGALES (2)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</si>
  <si>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</si>
  <si>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</si>
  <si>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</si>
  <si>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</si>
  <si>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</si>
  <si>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</si>
  <si>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Y FONDOS MUTUOS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</si>
  <si>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</si>
  <si>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</si>
  <si>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</si>
  <si>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</si>
  <si>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</si>
  <si>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</si>
  <si>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</si>
  <si>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SUPERAVIT (DÉFICIT) DE INVERSIÓN :  (2) - (1)</t>
  </si>
  <si>
    <t>INVERSIONES Y ACTIVOS  ELEGIBLES NO APLICADOS (3)</t>
  </si>
  <si>
    <t>OTRAS INVERSIONES AUTORIZADAS POR LA SBS.</t>
  </si>
  <si>
    <t>INVERSIONES NO ELEGIBLES (4)</t>
  </si>
  <si>
    <t>CAPTACIONES DE INSTITUCIONES FINANCIERAS</t>
  </si>
  <si>
    <t>ACCIONES NO COTIZADAS Y FONDOS MUTUOS</t>
  </si>
  <si>
    <t>INVERSIONES NO APLICADAS Y NO ELEGIBLES : (3) + (4)</t>
  </si>
</sst>
</file>

<file path=xl/styles.xml><?xml version="1.0" encoding="utf-8"?>
<styleSheet xmlns="http://schemas.openxmlformats.org/spreadsheetml/2006/main">
  <numFmts count="6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/.&quot;#,##0;\-&quot;S/.&quot;#,##0"/>
    <numFmt numFmtId="195" formatCode="&quot;S/.&quot;#,##0;[Red]\-&quot;S/.&quot;#,##0"/>
    <numFmt numFmtId="196" formatCode="&quot;S/.&quot;#,##0.00;\-&quot;S/.&quot;#,##0.00"/>
    <numFmt numFmtId="197" formatCode="&quot;S/.&quot;#,##0.00;[Red]\-&quot;S/.&quot;#,##0.00"/>
    <numFmt numFmtId="198" formatCode="_-&quot;S/.&quot;* #,##0_-;\-&quot;S/.&quot;* #,##0_-;_-&quot;S/.&quot;* &quot;-&quot;_-;_-@_-"/>
    <numFmt numFmtId="199" formatCode="_-* #,##0_-;\-* #,##0_-;_-* &quot;-&quot;_-;_-@_-"/>
    <numFmt numFmtId="200" formatCode="_-&quot;S/.&quot;* #,##0.00_-;\-&quot;S/.&quot;* #,##0.00_-;_-&quot;S/.&quot;* &quot;-&quot;??_-;_-@_-"/>
    <numFmt numFmtId="201" formatCode="_-* #,##0.00_-;\-* #,##0.00_-;_-* &quot;-&quot;??_-;_-@_-"/>
    <numFmt numFmtId="202" formatCode="#,##0\ &quot;Pts&quot;_);\(#,##0\ &quot;Pts&quot;\)"/>
    <numFmt numFmtId="203" formatCode="#,##0\ &quot;Pts&quot;_);[Red]\(#,##0\ &quot;Pts&quot;\)"/>
    <numFmt numFmtId="204" formatCode="#,##0.00\ &quot;Pts&quot;_);\(#,##0.00\ &quot;Pts&quot;\)"/>
    <numFmt numFmtId="205" formatCode="#,##0.00\ &quot;Pts&quot;_);[Red]\(#,##0.00\ &quot;Pts&quot;\)"/>
    <numFmt numFmtId="206" formatCode="_ * #,##0_)\ &quot;Pts&quot;_ ;_ * \(#,##0\)\ &quot;Pts&quot;_ ;_ * &quot;-&quot;_)\ &quot;Pts&quot;_ ;_ @_ "/>
    <numFmt numFmtId="207" formatCode="_ * #,##0_)\ _P_t_s_ ;_ * \(#,##0\)\ _P_t_s_ ;_ * &quot;-&quot;_)\ _P_t_s_ ;_ @_ "/>
    <numFmt numFmtId="208" formatCode="_ * #,##0.00_)\ &quot;Pts&quot;_ ;_ * \(#,##0.00\)\ &quot;Pts&quot;_ ;_ * &quot;-&quot;??_)\ &quot;Pts&quot;_ ;_ @_ "/>
    <numFmt numFmtId="209" formatCode="_ * #,##0.00_)\ _P_t_s_ ;_ * \(#,##0.00\)\ _P_t_s_ ;_ * &quot;-&quot;??_)\ _P_t_s_ ;_ @_ "/>
    <numFmt numFmtId="210" formatCode="&quot;S/.&quot;\ #,##0_);\(&quot;S/.&quot;\ #,##0\)"/>
    <numFmt numFmtId="211" formatCode="&quot;S/.&quot;\ #,##0_);[Red]\(&quot;S/.&quot;\ #,##0\)"/>
    <numFmt numFmtId="212" formatCode="&quot;S/.&quot;\ #,##0.00_);\(&quot;S/.&quot;\ #,##0.00\)"/>
    <numFmt numFmtId="213" formatCode="&quot;S/.&quot;\ #,##0.00_);[Red]\(&quot;S/.&quot;\ #,##0.00\)"/>
    <numFmt numFmtId="214" formatCode="_(&quot;S/.&quot;\ * #,##0_);_(&quot;S/.&quot;\ * \(#,##0\);_(&quot;S/.&quot;\ * &quot;-&quot;_);_(@_)"/>
    <numFmt numFmtId="215" formatCode="_(&quot;S/.&quot;\ * #,##0.00_);_(&quot;S/.&quot;\ * \(#,##0.00\);_(&quot;S/.&quot;\ * &quot;-&quot;??_);_(@_)"/>
    <numFmt numFmtId="216" formatCode="&quot;S/.&quot;#,##0_);\(&quot;S/.&quot;#,##0\)"/>
    <numFmt numFmtId="217" formatCode="&quot;S/.&quot;#,##0_);[Red]\(&quot;S/.&quot;#,##0\)"/>
    <numFmt numFmtId="218" formatCode="&quot;S/.&quot;#,##0.00_);\(&quot;S/.&quot;#,##0.00\)"/>
    <numFmt numFmtId="219" formatCode="&quot;S/.&quot;#,##0.00_);[Red]\(&quot;S/.&quot;#,##0.00\)"/>
    <numFmt numFmtId="220" formatCode="_(&quot;S/.&quot;* #,##0_);_(&quot;S/.&quot;* \(#,##0\);_(&quot;S/.&quot;* &quot;-&quot;_);_(@_)"/>
    <numFmt numFmtId="221" formatCode="_(&quot;S/.&quot;* #,##0.00_);_(&quot;S/.&quot;* \(#,##0.00\);_(&quot;S/.&quot;* &quot;-&quot;??_);_(@_)"/>
    <numFmt numFmtId="222" formatCode="#,##0.0"/>
    <numFmt numFmtId="223" formatCode="#,##0;\(#,##0\)"/>
    <numFmt numFmtId="224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Border="1" applyAlignment="1">
      <alignment horizontal="left"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6" xfId="0" applyFont="1" applyBorder="1" applyAlignment="1" quotePrefix="1">
      <alignment horizontal="left"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4" xfId="0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82" zoomScaleNormal="82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6" sqref="L16"/>
    </sheetView>
  </sheetViews>
  <sheetFormatPr defaultColWidth="11.421875" defaultRowHeight="12.75"/>
  <cols>
    <col min="1" max="1" width="1.8515625" style="4" customWidth="1"/>
    <col min="2" max="2" width="2.7109375" style="4" customWidth="1"/>
    <col min="3" max="3" width="43.57421875" style="4" customWidth="1"/>
    <col min="4" max="4" width="9.28125" style="4" customWidth="1"/>
    <col min="5" max="5" width="10.57421875" style="4" customWidth="1"/>
    <col min="6" max="6" width="10.28125" style="4" customWidth="1"/>
    <col min="7" max="7" width="10.57421875" style="4" customWidth="1"/>
    <col min="8" max="8" width="11.00390625" style="4" customWidth="1"/>
    <col min="9" max="9" width="11.7109375" style="4" customWidth="1"/>
    <col min="10" max="10" width="10.28125" style="4" customWidth="1"/>
    <col min="11" max="11" width="9.140625" style="4" customWidth="1"/>
    <col min="12" max="12" width="9.28125" style="4" customWidth="1"/>
    <col min="13" max="13" width="10.28125" style="4" customWidth="1"/>
    <col min="14" max="14" width="9.7109375" style="4" customWidth="1"/>
    <col min="15" max="15" width="10.00390625" style="4" customWidth="1"/>
    <col min="16" max="16" width="12.57421875" style="4" customWidth="1"/>
    <col min="17" max="17" width="10.57421875" style="95" customWidth="1"/>
    <col min="18" max="18" width="9.00390625" style="4" customWidth="1"/>
    <col min="19" max="19" width="9.28125" style="4" customWidth="1"/>
    <col min="20" max="20" width="9.8515625" style="4" customWidth="1"/>
    <col min="21" max="21" width="11.00390625" style="4" customWidth="1"/>
    <col min="22" max="16384" width="11.421875" style="4" customWidth="1"/>
  </cols>
  <sheetData>
    <row r="1" spans="1:21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</row>
    <row r="2" spans="1:21" ht="15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</row>
    <row r="3" spans="1:2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</row>
    <row r="4" spans="1:21" ht="12.75">
      <c r="A4" s="6" t="s">
        <v>3</v>
      </c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</row>
    <row r="6" spans="1:21" ht="15" customHeight="1">
      <c r="A6" s="7"/>
      <c r="B6" s="8"/>
      <c r="C6" s="9"/>
      <c r="D6" s="10" t="s">
        <v>4</v>
      </c>
      <c r="E6" s="10" t="s">
        <v>5</v>
      </c>
      <c r="F6" s="11" t="s">
        <v>5</v>
      </c>
      <c r="G6" s="11" t="s">
        <v>6</v>
      </c>
      <c r="H6" s="8"/>
      <c r="I6" s="12" t="s">
        <v>7</v>
      </c>
      <c r="J6" s="12" t="s">
        <v>8</v>
      </c>
      <c r="K6" s="13" t="s">
        <v>8</v>
      </c>
      <c r="L6" s="11" t="s">
        <v>9</v>
      </c>
      <c r="M6" s="9" t="s">
        <v>10</v>
      </c>
      <c r="N6" s="9" t="s">
        <v>10</v>
      </c>
      <c r="O6" s="14" t="s">
        <v>11</v>
      </c>
      <c r="P6" s="11" t="s">
        <v>12</v>
      </c>
      <c r="Q6" s="15" t="s">
        <v>13</v>
      </c>
      <c r="R6" s="11" t="s">
        <v>14</v>
      </c>
      <c r="S6" s="8" t="s">
        <v>15</v>
      </c>
      <c r="T6" s="11" t="s">
        <v>16</v>
      </c>
      <c r="U6" s="9" t="s">
        <v>17</v>
      </c>
    </row>
    <row r="7" spans="1:21" ht="12.75">
      <c r="A7" s="16"/>
      <c r="B7" s="17"/>
      <c r="C7" s="18" t="s">
        <v>18</v>
      </c>
      <c r="D7" s="19" t="s">
        <v>19</v>
      </c>
      <c r="E7" s="19" t="s">
        <v>20</v>
      </c>
      <c r="F7" s="20" t="s">
        <v>21</v>
      </c>
      <c r="G7" s="20" t="s">
        <v>22</v>
      </c>
      <c r="H7" s="17" t="s">
        <v>23</v>
      </c>
      <c r="I7" s="20" t="s">
        <v>24</v>
      </c>
      <c r="J7" s="20" t="s">
        <v>25</v>
      </c>
      <c r="K7" s="17" t="s">
        <v>26</v>
      </c>
      <c r="L7" s="20" t="s">
        <v>27</v>
      </c>
      <c r="M7" s="18" t="s">
        <v>22</v>
      </c>
      <c r="N7" s="18" t="s">
        <v>22</v>
      </c>
      <c r="O7" s="18" t="s">
        <v>28</v>
      </c>
      <c r="P7" s="20" t="s">
        <v>29</v>
      </c>
      <c r="Q7" s="21" t="s">
        <v>21</v>
      </c>
      <c r="R7" s="20"/>
      <c r="S7" s="17" t="s">
        <v>30</v>
      </c>
      <c r="T7" s="20" t="s">
        <v>31</v>
      </c>
      <c r="U7" s="18" t="s">
        <v>32</v>
      </c>
    </row>
    <row r="8" spans="1:21" ht="12.75">
      <c r="A8" s="22"/>
      <c r="B8" s="23"/>
      <c r="C8" s="24"/>
      <c r="D8" s="25"/>
      <c r="E8" s="25" t="s">
        <v>33</v>
      </c>
      <c r="F8" s="26"/>
      <c r="G8" s="26"/>
      <c r="H8" s="22"/>
      <c r="I8" s="26"/>
      <c r="J8" s="26"/>
      <c r="K8" s="26"/>
      <c r="L8" s="24"/>
      <c r="M8" s="24"/>
      <c r="N8" s="27" t="s">
        <v>21</v>
      </c>
      <c r="O8" s="26"/>
      <c r="P8" s="26"/>
      <c r="Q8" s="28"/>
      <c r="R8" s="26"/>
      <c r="S8" s="26"/>
      <c r="T8" s="26"/>
      <c r="U8" s="26"/>
    </row>
    <row r="9" spans="1:22" s="35" customFormat="1" ht="18.75" customHeight="1">
      <c r="A9" s="29" t="s">
        <v>34</v>
      </c>
      <c r="B9" s="30"/>
      <c r="C9" s="31"/>
      <c r="D9" s="32">
        <f>SUM(D10:D17)</f>
        <v>7133</v>
      </c>
      <c r="E9" s="32">
        <f>SUM(E10:E17)</f>
        <v>325195</v>
      </c>
      <c r="F9" s="32">
        <f>SUM(F10:F17)</f>
        <v>259150</v>
      </c>
      <c r="G9" s="32">
        <f>SUM(G10:G17)-1</f>
        <v>119886</v>
      </c>
      <c r="H9" s="32">
        <f aca="true" t="shared" si="0" ref="H9:U9">SUM(H10:H17)</f>
        <v>41255</v>
      </c>
      <c r="I9" s="32">
        <f t="shared" si="0"/>
        <v>95296</v>
      </c>
      <c r="J9" s="32">
        <f t="shared" si="0"/>
        <v>331193</v>
      </c>
      <c r="K9" s="32">
        <f t="shared" si="0"/>
        <v>5497</v>
      </c>
      <c r="L9" s="32">
        <f t="shared" si="0"/>
        <v>33813</v>
      </c>
      <c r="M9" s="32">
        <f t="shared" si="0"/>
        <v>39178</v>
      </c>
      <c r="N9" s="32">
        <f t="shared" si="0"/>
        <v>17854</v>
      </c>
      <c r="O9" s="32">
        <f t="shared" si="0"/>
        <v>60739</v>
      </c>
      <c r="P9" s="32">
        <f t="shared" si="0"/>
        <v>410560</v>
      </c>
      <c r="Q9" s="32">
        <f t="shared" si="0"/>
        <v>42128</v>
      </c>
      <c r="R9" s="32">
        <f t="shared" si="0"/>
        <v>4962</v>
      </c>
      <c r="S9" s="32">
        <f t="shared" si="0"/>
        <v>40869</v>
      </c>
      <c r="T9" s="32">
        <f t="shared" si="0"/>
        <v>397737</v>
      </c>
      <c r="U9" s="33">
        <f t="shared" si="0"/>
        <v>2232446</v>
      </c>
      <c r="V9" s="34"/>
    </row>
    <row r="10" spans="1:22" ht="13.5" customHeight="1">
      <c r="A10" s="36"/>
      <c r="B10" s="37"/>
      <c r="C10" s="38" t="s">
        <v>35</v>
      </c>
      <c r="D10" s="4">
        <v>25</v>
      </c>
      <c r="E10" s="39">
        <v>49582</v>
      </c>
      <c r="F10" s="39">
        <v>9425</v>
      </c>
      <c r="G10" s="40">
        <v>18549</v>
      </c>
      <c r="H10" s="40">
        <v>8490</v>
      </c>
      <c r="I10" s="40">
        <v>16458</v>
      </c>
      <c r="J10" s="40">
        <v>20680</v>
      </c>
      <c r="K10" s="41">
        <v>770</v>
      </c>
      <c r="L10" s="40">
        <v>4250</v>
      </c>
      <c r="M10" s="42">
        <v>8655</v>
      </c>
      <c r="N10" s="42">
        <v>11033</v>
      </c>
      <c r="O10" s="42">
        <v>24598</v>
      </c>
      <c r="P10" s="42">
        <v>26590</v>
      </c>
      <c r="Q10" s="40">
        <v>0</v>
      </c>
      <c r="R10" s="40">
        <v>334</v>
      </c>
      <c r="S10" s="41">
        <v>3972</v>
      </c>
      <c r="T10" s="40">
        <v>6652</v>
      </c>
      <c r="U10" s="42">
        <f aca="true" t="shared" si="1" ref="U10:U17">SUM(D10:T10)</f>
        <v>210063</v>
      </c>
      <c r="V10" s="34"/>
    </row>
    <row r="11" spans="1:22" ht="13.5" customHeight="1">
      <c r="A11" s="36"/>
      <c r="B11" s="37"/>
      <c r="C11" s="38" t="s">
        <v>36</v>
      </c>
      <c r="D11" s="4">
        <v>1260</v>
      </c>
      <c r="E11" s="39">
        <v>0</v>
      </c>
      <c r="F11" s="39">
        <v>43734</v>
      </c>
      <c r="G11" s="40">
        <v>186</v>
      </c>
      <c r="H11" s="40">
        <v>21394</v>
      </c>
      <c r="I11" s="40">
        <v>131</v>
      </c>
      <c r="J11" s="40">
        <v>86650</v>
      </c>
      <c r="K11" s="41">
        <v>564</v>
      </c>
      <c r="L11" s="40">
        <v>203</v>
      </c>
      <c r="M11" s="42">
        <v>0</v>
      </c>
      <c r="N11" s="42">
        <v>1810</v>
      </c>
      <c r="O11" s="42">
        <v>913</v>
      </c>
      <c r="P11" s="42">
        <v>57055</v>
      </c>
      <c r="Q11" s="40">
        <v>171</v>
      </c>
      <c r="R11" s="40">
        <v>0</v>
      </c>
      <c r="S11" s="41">
        <v>906</v>
      </c>
      <c r="T11" s="40">
        <v>5781</v>
      </c>
      <c r="U11" s="42">
        <f t="shared" si="1"/>
        <v>220758</v>
      </c>
      <c r="V11" s="34"/>
    </row>
    <row r="12" spans="1:22" ht="13.5" customHeight="1">
      <c r="A12" s="36"/>
      <c r="B12" s="37"/>
      <c r="C12" s="38" t="s">
        <v>37</v>
      </c>
      <c r="E12" s="43">
        <v>0</v>
      </c>
      <c r="F12" s="43">
        <v>159413</v>
      </c>
      <c r="G12" s="40">
        <v>0</v>
      </c>
      <c r="H12" s="41">
        <v>4192</v>
      </c>
      <c r="I12" s="40">
        <v>2635</v>
      </c>
      <c r="J12" s="40">
        <v>139027</v>
      </c>
      <c r="K12" s="41">
        <v>0</v>
      </c>
      <c r="L12" s="40">
        <v>73</v>
      </c>
      <c r="M12" s="44">
        <v>0</v>
      </c>
      <c r="N12" s="44">
        <v>668</v>
      </c>
      <c r="O12" s="42">
        <v>12992</v>
      </c>
      <c r="P12" s="42">
        <v>180841</v>
      </c>
      <c r="Q12" s="40">
        <v>32472</v>
      </c>
      <c r="R12" s="40">
        <v>0</v>
      </c>
      <c r="S12" s="41">
        <v>0</v>
      </c>
      <c r="T12" s="40">
        <v>288318</v>
      </c>
      <c r="U12" s="42">
        <f t="shared" si="1"/>
        <v>820631</v>
      </c>
      <c r="V12" s="34"/>
    </row>
    <row r="13" spans="1:22" ht="14.25" customHeight="1">
      <c r="A13" s="36"/>
      <c r="B13" s="37"/>
      <c r="C13" s="45" t="s">
        <v>38</v>
      </c>
      <c r="D13" s="4">
        <v>125</v>
      </c>
      <c r="E13" s="40">
        <v>102084</v>
      </c>
      <c r="F13" s="40">
        <v>0</v>
      </c>
      <c r="G13" s="40">
        <v>28328</v>
      </c>
      <c r="H13" s="41">
        <v>0</v>
      </c>
      <c r="I13" s="40">
        <v>23647</v>
      </c>
      <c r="J13" s="40">
        <v>29060</v>
      </c>
      <c r="K13" s="41">
        <v>0</v>
      </c>
      <c r="L13" s="40">
        <v>14198</v>
      </c>
      <c r="M13" s="42">
        <v>12098</v>
      </c>
      <c r="N13" s="42">
        <v>180</v>
      </c>
      <c r="O13" s="42">
        <v>5614</v>
      </c>
      <c r="P13" s="42">
        <v>45694</v>
      </c>
      <c r="Q13" s="40">
        <v>0</v>
      </c>
      <c r="R13" s="40">
        <v>305</v>
      </c>
      <c r="S13" s="41">
        <v>13149</v>
      </c>
      <c r="T13" s="40">
        <v>14960</v>
      </c>
      <c r="U13" s="42">
        <f t="shared" si="1"/>
        <v>289442</v>
      </c>
      <c r="V13" s="34"/>
    </row>
    <row r="14" spans="1:22" ht="12.75" customHeight="1">
      <c r="A14" s="36"/>
      <c r="B14" s="37"/>
      <c r="C14" s="38" t="s">
        <v>39</v>
      </c>
      <c r="E14" s="39">
        <v>19432</v>
      </c>
      <c r="F14" s="39">
        <v>0</v>
      </c>
      <c r="G14" s="40">
        <v>1138</v>
      </c>
      <c r="H14" s="40">
        <v>0</v>
      </c>
      <c r="I14" s="40">
        <v>9744</v>
      </c>
      <c r="J14" s="40">
        <v>347</v>
      </c>
      <c r="K14" s="41">
        <v>0</v>
      </c>
      <c r="L14" s="40">
        <v>347</v>
      </c>
      <c r="M14" s="42">
        <v>767</v>
      </c>
      <c r="N14" s="42">
        <v>0</v>
      </c>
      <c r="O14" s="42">
        <v>802</v>
      </c>
      <c r="P14" s="42">
        <v>3470</v>
      </c>
      <c r="Q14" s="40">
        <v>0</v>
      </c>
      <c r="R14" s="40">
        <v>0</v>
      </c>
      <c r="S14" s="41">
        <v>694</v>
      </c>
      <c r="T14" s="40">
        <v>1770</v>
      </c>
      <c r="U14" s="42">
        <f t="shared" si="1"/>
        <v>38511</v>
      </c>
      <c r="V14" s="34"/>
    </row>
    <row r="15" spans="1:22" ht="12.75" customHeight="1">
      <c r="A15" s="36"/>
      <c r="B15" s="37"/>
      <c r="C15" s="46" t="s">
        <v>40</v>
      </c>
      <c r="E15" s="39">
        <v>7889</v>
      </c>
      <c r="F15" s="39">
        <v>0</v>
      </c>
      <c r="G15" s="40">
        <v>25515</v>
      </c>
      <c r="H15" s="40">
        <v>0</v>
      </c>
      <c r="I15" s="40">
        <v>9703</v>
      </c>
      <c r="J15" s="40">
        <v>1574</v>
      </c>
      <c r="K15" s="41">
        <v>0</v>
      </c>
      <c r="L15" s="40">
        <v>0</v>
      </c>
      <c r="M15" s="42">
        <v>0</v>
      </c>
      <c r="N15" s="42">
        <v>0</v>
      </c>
      <c r="O15" s="42">
        <v>0</v>
      </c>
      <c r="P15" s="42">
        <v>2254</v>
      </c>
      <c r="Q15" s="40">
        <v>0</v>
      </c>
      <c r="R15" s="40">
        <v>0</v>
      </c>
      <c r="S15" s="41">
        <v>517</v>
      </c>
      <c r="T15" s="40">
        <v>6851</v>
      </c>
      <c r="U15" s="42">
        <f t="shared" si="1"/>
        <v>54303</v>
      </c>
      <c r="V15" s="34"/>
    </row>
    <row r="16" spans="1:22" ht="12" customHeight="1">
      <c r="A16" s="36"/>
      <c r="B16" s="37"/>
      <c r="C16" s="45" t="s">
        <v>41</v>
      </c>
      <c r="D16" s="4">
        <v>4402</v>
      </c>
      <c r="E16" s="39">
        <v>112468</v>
      </c>
      <c r="F16" s="39">
        <v>35829</v>
      </c>
      <c r="G16" s="40">
        <v>35516</v>
      </c>
      <c r="H16" s="40">
        <v>5522</v>
      </c>
      <c r="I16" s="40">
        <v>25368</v>
      </c>
      <c r="J16" s="40">
        <v>41427</v>
      </c>
      <c r="K16" s="41">
        <v>3202</v>
      </c>
      <c r="L16" s="40">
        <v>11340</v>
      </c>
      <c r="M16" s="42">
        <v>13583</v>
      </c>
      <c r="N16" s="42">
        <v>3202</v>
      </c>
      <c r="O16" s="42">
        <v>12169</v>
      </c>
      <c r="P16" s="42">
        <v>72812</v>
      </c>
      <c r="Q16" s="40">
        <v>7296</v>
      </c>
      <c r="R16" s="40">
        <v>3202</v>
      </c>
      <c r="S16" s="41">
        <v>16639</v>
      </c>
      <c r="T16" s="40">
        <v>56465</v>
      </c>
      <c r="U16" s="42">
        <f t="shared" si="1"/>
        <v>460442</v>
      </c>
      <c r="V16" s="34"/>
    </row>
    <row r="17" spans="1:22" ht="12.75" customHeight="1">
      <c r="A17" s="36"/>
      <c r="B17" s="37"/>
      <c r="C17" s="38" t="s">
        <v>42</v>
      </c>
      <c r="D17" s="4">
        <v>1321</v>
      </c>
      <c r="E17" s="40">
        <v>33740</v>
      </c>
      <c r="F17" s="40">
        <v>10749</v>
      </c>
      <c r="G17" s="40">
        <v>10655</v>
      </c>
      <c r="H17" s="40">
        <v>1657</v>
      </c>
      <c r="I17" s="40">
        <v>7610</v>
      </c>
      <c r="J17" s="40">
        <v>12428</v>
      </c>
      <c r="K17" s="41">
        <v>961</v>
      </c>
      <c r="L17" s="40">
        <v>3402</v>
      </c>
      <c r="M17" s="4">
        <v>4075</v>
      </c>
      <c r="N17" s="42">
        <v>961</v>
      </c>
      <c r="O17" s="42">
        <v>3651</v>
      </c>
      <c r="P17" s="42">
        <v>21844</v>
      </c>
      <c r="Q17" s="40">
        <v>2189</v>
      </c>
      <c r="R17" s="40">
        <v>1121</v>
      </c>
      <c r="S17" s="41">
        <v>4992</v>
      </c>
      <c r="T17" s="40">
        <v>16940</v>
      </c>
      <c r="U17" s="42">
        <f t="shared" si="1"/>
        <v>138296</v>
      </c>
      <c r="V17" s="34"/>
    </row>
    <row r="18" spans="1:22" s="35" customFormat="1" ht="7.5" customHeight="1">
      <c r="A18" s="47"/>
      <c r="B18" s="48"/>
      <c r="C18" s="49"/>
      <c r="E18" s="50"/>
      <c r="F18" s="50"/>
      <c r="G18" s="50"/>
      <c r="H18" s="51"/>
      <c r="I18" s="50"/>
      <c r="J18" s="52"/>
      <c r="K18" s="51"/>
      <c r="L18" s="50"/>
      <c r="M18" s="53"/>
      <c r="N18" s="53"/>
      <c r="O18" s="53"/>
      <c r="P18" s="50"/>
      <c r="Q18" s="50"/>
      <c r="R18" s="50"/>
      <c r="S18" s="51"/>
      <c r="T18" s="50"/>
      <c r="U18" s="53"/>
      <c r="V18" s="34"/>
    </row>
    <row r="19" spans="1:22" s="35" customFormat="1" ht="30" customHeight="1">
      <c r="A19" s="54" t="s">
        <v>43</v>
      </c>
      <c r="B19" s="55"/>
      <c r="C19" s="56"/>
      <c r="D19" s="57">
        <f aca="true" t="shared" si="2" ref="D19:U19">SUM(D20:D33)</f>
        <v>7451</v>
      </c>
      <c r="E19" s="57">
        <f t="shared" si="2"/>
        <v>329882.8</v>
      </c>
      <c r="F19" s="57">
        <f t="shared" si="2"/>
        <v>281958</v>
      </c>
      <c r="G19" s="57">
        <f t="shared" si="2"/>
        <v>120382</v>
      </c>
      <c r="H19" s="57">
        <f t="shared" si="2"/>
        <v>45161</v>
      </c>
      <c r="I19" s="57">
        <f t="shared" si="2"/>
        <v>111594</v>
      </c>
      <c r="J19" s="57">
        <f t="shared" si="2"/>
        <v>331535</v>
      </c>
      <c r="K19" s="58">
        <f t="shared" si="2"/>
        <v>6130</v>
      </c>
      <c r="L19" s="57">
        <f t="shared" si="2"/>
        <v>33833</v>
      </c>
      <c r="M19" s="57">
        <f t="shared" si="2"/>
        <v>41850</v>
      </c>
      <c r="N19" s="57">
        <f t="shared" si="2"/>
        <v>19065</v>
      </c>
      <c r="O19" s="59">
        <f t="shared" si="2"/>
        <v>68683</v>
      </c>
      <c r="P19" s="57">
        <f t="shared" si="2"/>
        <v>428667</v>
      </c>
      <c r="Q19" s="58">
        <f t="shared" si="2"/>
        <v>46467.71884200001</v>
      </c>
      <c r="R19" s="57">
        <f t="shared" si="2"/>
        <v>7848</v>
      </c>
      <c r="S19" s="58">
        <f t="shared" si="2"/>
        <v>43615</v>
      </c>
      <c r="T19" s="57">
        <f t="shared" si="2"/>
        <v>407492</v>
      </c>
      <c r="U19" s="59">
        <f t="shared" si="2"/>
        <v>2331614.518842</v>
      </c>
      <c r="V19" s="34"/>
    </row>
    <row r="20" spans="1:22" ht="12.75" customHeight="1">
      <c r="A20" s="36"/>
      <c r="B20" s="60" t="s">
        <v>44</v>
      </c>
      <c r="C20" s="46"/>
      <c r="D20" s="61">
        <v>43</v>
      </c>
      <c r="E20" s="62">
        <v>735</v>
      </c>
      <c r="F20" s="40">
        <v>2014</v>
      </c>
      <c r="G20" s="40">
        <v>1780</v>
      </c>
      <c r="H20" s="40">
        <v>201</v>
      </c>
      <c r="I20" s="61">
        <v>1036</v>
      </c>
      <c r="J20" s="61">
        <v>5738</v>
      </c>
      <c r="K20" s="63">
        <v>110</v>
      </c>
      <c r="L20" s="61">
        <v>676</v>
      </c>
      <c r="M20" s="61">
        <v>625</v>
      </c>
      <c r="N20" s="41">
        <v>358</v>
      </c>
      <c r="O20" s="64">
        <v>874</v>
      </c>
      <c r="P20" s="64">
        <v>8211</v>
      </c>
      <c r="Q20" s="64">
        <v>0</v>
      </c>
      <c r="R20" s="64">
        <v>99</v>
      </c>
      <c r="S20" s="64">
        <v>101</v>
      </c>
      <c r="T20" s="65">
        <v>847</v>
      </c>
      <c r="U20" s="66">
        <f aca="true" t="shared" si="3" ref="U20:U33">SUM(D20:T20)</f>
        <v>23448</v>
      </c>
      <c r="V20" s="34"/>
    </row>
    <row r="21" spans="1:22" ht="12.75" customHeight="1">
      <c r="A21" s="36"/>
      <c r="B21" s="67" t="s">
        <v>45</v>
      </c>
      <c r="C21" s="38"/>
      <c r="D21" s="40">
        <v>1244</v>
      </c>
      <c r="E21" s="62">
        <v>5033</v>
      </c>
      <c r="F21" s="40">
        <v>56177</v>
      </c>
      <c r="G21" s="40">
        <v>21493</v>
      </c>
      <c r="H21" s="40">
        <v>5780</v>
      </c>
      <c r="I21" s="40">
        <v>25402</v>
      </c>
      <c r="J21" s="40">
        <v>51487</v>
      </c>
      <c r="K21" s="63">
        <v>1234</v>
      </c>
      <c r="L21" s="40">
        <v>2759</v>
      </c>
      <c r="M21" s="40">
        <v>6940</v>
      </c>
      <c r="N21" s="41">
        <v>453</v>
      </c>
      <c r="O21" s="65">
        <v>11188</v>
      </c>
      <c r="P21" s="65">
        <v>30125</v>
      </c>
      <c r="Q21" s="65">
        <v>12638.408842</v>
      </c>
      <c r="R21" s="65">
        <v>1489</v>
      </c>
      <c r="S21" s="65">
        <v>32</v>
      </c>
      <c r="T21" s="65">
        <f>9882+16274+14087+2240+38173</f>
        <v>80656</v>
      </c>
      <c r="U21" s="66">
        <f t="shared" si="3"/>
        <v>314130.408842</v>
      </c>
      <c r="V21" s="34"/>
    </row>
    <row r="22" spans="1:22" ht="12.75" customHeight="1">
      <c r="A22" s="36"/>
      <c r="B22" s="67" t="s">
        <v>46</v>
      </c>
      <c r="C22" s="38"/>
      <c r="D22" s="40">
        <v>0</v>
      </c>
      <c r="E22" s="62">
        <v>3176</v>
      </c>
      <c r="F22" s="40">
        <v>56577</v>
      </c>
      <c r="G22" s="40">
        <v>0</v>
      </c>
      <c r="H22" s="40">
        <v>12376</v>
      </c>
      <c r="I22" s="40">
        <v>0</v>
      </c>
      <c r="J22" s="40">
        <v>55883</v>
      </c>
      <c r="K22" s="63">
        <v>8</v>
      </c>
      <c r="L22" s="40">
        <v>0</v>
      </c>
      <c r="M22" s="40">
        <v>0</v>
      </c>
      <c r="N22" s="41">
        <v>3935</v>
      </c>
      <c r="O22" s="65">
        <v>18222</v>
      </c>
      <c r="P22" s="65">
        <v>43936</v>
      </c>
      <c r="Q22" s="65">
        <v>7503.72</v>
      </c>
      <c r="R22" s="65">
        <v>0</v>
      </c>
      <c r="S22" s="65">
        <v>0</v>
      </c>
      <c r="T22" s="65">
        <v>62733</v>
      </c>
      <c r="U22" s="66">
        <f t="shared" si="3"/>
        <v>264349.72</v>
      </c>
      <c r="V22" s="34"/>
    </row>
    <row r="23" spans="1:22" ht="12.75" customHeight="1">
      <c r="A23" s="36"/>
      <c r="B23" s="60" t="s">
        <v>47</v>
      </c>
      <c r="C23" s="46"/>
      <c r="D23" s="40">
        <v>1186</v>
      </c>
      <c r="E23" s="62">
        <v>16804</v>
      </c>
      <c r="F23" s="40">
        <v>70174</v>
      </c>
      <c r="G23" s="40">
        <v>19116</v>
      </c>
      <c r="H23" s="40">
        <v>8810</v>
      </c>
      <c r="I23" s="40">
        <v>14517</v>
      </c>
      <c r="J23" s="40">
        <v>17640</v>
      </c>
      <c r="K23" s="63">
        <v>1399</v>
      </c>
      <c r="L23" s="40">
        <v>10</v>
      </c>
      <c r="M23" s="40">
        <v>4646</v>
      </c>
      <c r="N23" s="41">
        <v>4473</v>
      </c>
      <c r="O23" s="65">
        <v>0</v>
      </c>
      <c r="P23" s="65">
        <v>86680</v>
      </c>
      <c r="Q23" s="65">
        <v>12323.53</v>
      </c>
      <c r="R23" s="65">
        <v>1985</v>
      </c>
      <c r="S23" s="65">
        <v>6954</v>
      </c>
      <c r="T23" s="65">
        <f>1494+4350+19728+2573+1990+3273+1678+9761+1248+279+937+3346</f>
        <v>50657</v>
      </c>
      <c r="U23" s="66">
        <f t="shared" si="3"/>
        <v>317374.53</v>
      </c>
      <c r="V23" s="34"/>
    </row>
    <row r="24" spans="1:22" ht="12.75" customHeight="1">
      <c r="A24" s="36"/>
      <c r="B24" s="67" t="s">
        <v>48</v>
      </c>
      <c r="C24" s="38"/>
      <c r="D24" s="40">
        <v>0</v>
      </c>
      <c r="E24" s="62">
        <v>0</v>
      </c>
      <c r="F24" s="40">
        <v>1435</v>
      </c>
      <c r="G24" s="40">
        <v>0</v>
      </c>
      <c r="H24" s="40">
        <v>4971</v>
      </c>
      <c r="I24" s="40">
        <v>0</v>
      </c>
      <c r="J24" s="40">
        <v>3745</v>
      </c>
      <c r="K24" s="63">
        <v>0</v>
      </c>
      <c r="L24" s="40">
        <v>0</v>
      </c>
      <c r="M24" s="40">
        <v>0</v>
      </c>
      <c r="N24" s="41">
        <v>0</v>
      </c>
      <c r="O24" s="65">
        <v>0</v>
      </c>
      <c r="P24" s="65">
        <v>0</v>
      </c>
      <c r="Q24" s="65">
        <v>0</v>
      </c>
      <c r="R24" s="65">
        <v>0</v>
      </c>
      <c r="S24" s="63">
        <v>0</v>
      </c>
      <c r="T24" s="65">
        <f>1950+1026+1846</f>
        <v>4822</v>
      </c>
      <c r="U24" s="66">
        <f t="shared" si="3"/>
        <v>14973</v>
      </c>
      <c r="V24" s="34"/>
    </row>
    <row r="25" spans="1:22" ht="12.75" customHeight="1">
      <c r="A25" s="36"/>
      <c r="B25" s="67" t="s">
        <v>49</v>
      </c>
      <c r="C25" s="38"/>
      <c r="D25" s="40">
        <f>412+432+451</f>
        <v>1295</v>
      </c>
      <c r="E25" s="62">
        <v>19146</v>
      </c>
      <c r="F25" s="40">
        <v>77745</v>
      </c>
      <c r="G25" s="40">
        <v>3993</v>
      </c>
      <c r="H25" s="40">
        <v>12376</v>
      </c>
      <c r="I25" s="40">
        <v>8576</v>
      </c>
      <c r="J25" s="40">
        <v>13922</v>
      </c>
      <c r="K25" s="63">
        <v>420</v>
      </c>
      <c r="L25" s="40">
        <v>0</v>
      </c>
      <c r="M25" s="40">
        <v>0</v>
      </c>
      <c r="N25" s="41">
        <v>3244</v>
      </c>
      <c r="O25" s="65">
        <v>0</v>
      </c>
      <c r="P25" s="65">
        <v>73532</v>
      </c>
      <c r="Q25" s="65">
        <v>10499.52</v>
      </c>
      <c r="R25" s="65">
        <v>1489</v>
      </c>
      <c r="S25" s="63">
        <v>3987</v>
      </c>
      <c r="T25" s="65">
        <f>3118+19+14677+375+17086+1117+5025+11734+3648+1416+3089+385+3593+3820+569</f>
        <v>69671</v>
      </c>
      <c r="U25" s="66">
        <f t="shared" si="3"/>
        <v>299895.52</v>
      </c>
      <c r="V25" s="34"/>
    </row>
    <row r="26" spans="1:22" ht="12.75" customHeight="1">
      <c r="A26" s="36"/>
      <c r="B26" s="67" t="s">
        <v>50</v>
      </c>
      <c r="C26" s="38"/>
      <c r="D26" s="40">
        <f>630+416+349+347+360</f>
        <v>2102</v>
      </c>
      <c r="E26" s="62">
        <v>119483</v>
      </c>
      <c r="F26" s="40">
        <v>14056</v>
      </c>
      <c r="G26" s="40">
        <v>31574</v>
      </c>
      <c r="H26" s="40">
        <v>565</v>
      </c>
      <c r="I26" s="40">
        <v>29281</v>
      </c>
      <c r="J26" s="40">
        <v>73921</v>
      </c>
      <c r="K26" s="63">
        <v>1306</v>
      </c>
      <c r="L26" s="40">
        <v>2022</v>
      </c>
      <c r="M26" s="40">
        <v>4427</v>
      </c>
      <c r="N26" s="41">
        <v>1816</v>
      </c>
      <c r="O26" s="65">
        <v>518</v>
      </c>
      <c r="P26" s="65">
        <v>108438</v>
      </c>
      <c r="Q26" s="65">
        <v>0</v>
      </c>
      <c r="R26" s="65">
        <v>833</v>
      </c>
      <c r="S26" s="63">
        <v>4446</v>
      </c>
      <c r="T26" s="65">
        <f>8134+6789+6275+104+4001+190+613+5684+454+35+21+4127+7625+5210</f>
        <v>49262</v>
      </c>
      <c r="U26" s="66">
        <f t="shared" si="3"/>
        <v>444050</v>
      </c>
      <c r="V26" s="34"/>
    </row>
    <row r="27" spans="1:22" ht="12.75" customHeight="1">
      <c r="A27" s="36"/>
      <c r="B27" s="60" t="s">
        <v>51</v>
      </c>
      <c r="C27" s="46"/>
      <c r="D27" s="40">
        <v>0</v>
      </c>
      <c r="E27" s="62">
        <v>0</v>
      </c>
      <c r="F27" s="40">
        <v>0</v>
      </c>
      <c r="G27" s="40">
        <v>3668</v>
      </c>
      <c r="H27" s="40">
        <v>0</v>
      </c>
      <c r="I27" s="40">
        <v>0</v>
      </c>
      <c r="J27" s="40">
        <v>2321</v>
      </c>
      <c r="K27" s="63">
        <v>0</v>
      </c>
      <c r="L27" s="40">
        <v>1656</v>
      </c>
      <c r="M27" s="40">
        <v>0</v>
      </c>
      <c r="N27" s="41">
        <v>0</v>
      </c>
      <c r="O27" s="65">
        <v>0</v>
      </c>
      <c r="P27" s="65">
        <v>0</v>
      </c>
      <c r="Q27" s="65">
        <v>0</v>
      </c>
      <c r="R27" s="65">
        <v>0</v>
      </c>
      <c r="S27" s="63">
        <v>0</v>
      </c>
      <c r="T27" s="65">
        <v>0</v>
      </c>
      <c r="U27" s="66">
        <f t="shared" si="3"/>
        <v>7645</v>
      </c>
      <c r="V27" s="34"/>
    </row>
    <row r="28" spans="1:22" ht="12.75" customHeight="1">
      <c r="A28" s="36"/>
      <c r="B28" s="67" t="s">
        <v>52</v>
      </c>
      <c r="C28" s="38"/>
      <c r="D28" s="40">
        <v>1581</v>
      </c>
      <c r="E28" s="62">
        <v>48203</v>
      </c>
      <c r="F28" s="40">
        <v>0</v>
      </c>
      <c r="G28" s="40">
        <v>25710</v>
      </c>
      <c r="H28" s="40">
        <v>0</v>
      </c>
      <c r="I28" s="40">
        <v>3784</v>
      </c>
      <c r="J28" s="40">
        <v>64400</v>
      </c>
      <c r="K28" s="63">
        <v>1531</v>
      </c>
      <c r="L28" s="40">
        <v>10989</v>
      </c>
      <c r="M28" s="40">
        <v>11753</v>
      </c>
      <c r="N28" s="41">
        <v>4373</v>
      </c>
      <c r="O28" s="65">
        <v>24296</v>
      </c>
      <c r="P28" s="65">
        <v>19948</v>
      </c>
      <c r="Q28" s="65">
        <v>0</v>
      </c>
      <c r="R28" s="65">
        <v>1489</v>
      </c>
      <c r="S28" s="63">
        <v>13282</v>
      </c>
      <c r="T28" s="65">
        <v>35239</v>
      </c>
      <c r="U28" s="66">
        <f t="shared" si="3"/>
        <v>266578</v>
      </c>
      <c r="V28" s="34"/>
    </row>
    <row r="29" spans="1:22" ht="12.75" customHeight="1">
      <c r="A29" s="36"/>
      <c r="B29" s="68" t="s">
        <v>53</v>
      </c>
      <c r="C29" s="45"/>
      <c r="D29" s="40"/>
      <c r="E29" s="62">
        <v>0</v>
      </c>
      <c r="F29" s="40">
        <v>3760</v>
      </c>
      <c r="G29" s="40">
        <v>0</v>
      </c>
      <c r="H29" s="40">
        <v>0</v>
      </c>
      <c r="I29" s="40">
        <v>25</v>
      </c>
      <c r="J29" s="40">
        <v>18495</v>
      </c>
      <c r="K29" s="63">
        <v>0</v>
      </c>
      <c r="L29" s="40">
        <v>385</v>
      </c>
      <c r="M29" s="40">
        <v>0</v>
      </c>
      <c r="N29" s="41">
        <v>0</v>
      </c>
      <c r="O29" s="65">
        <v>1207</v>
      </c>
      <c r="P29" s="65">
        <v>8592</v>
      </c>
      <c r="Q29" s="65">
        <v>3502.54</v>
      </c>
      <c r="R29" s="65">
        <v>0</v>
      </c>
      <c r="S29" s="63">
        <v>0</v>
      </c>
      <c r="T29" s="65">
        <v>10901</v>
      </c>
      <c r="U29" s="66">
        <f t="shared" si="3"/>
        <v>46867.54</v>
      </c>
      <c r="V29" s="34"/>
    </row>
    <row r="30" spans="1:22" ht="14.25" customHeight="1">
      <c r="A30" s="36"/>
      <c r="B30" s="68" t="s">
        <v>54</v>
      </c>
      <c r="C30" s="45"/>
      <c r="D30" s="40"/>
      <c r="E30" s="62">
        <v>113330.8</v>
      </c>
      <c r="F30" s="40">
        <v>0</v>
      </c>
      <c r="G30" s="40">
        <v>13017</v>
      </c>
      <c r="H30" s="40">
        <v>0</v>
      </c>
      <c r="I30" s="40">
        <v>26184</v>
      </c>
      <c r="J30" s="40">
        <v>22204</v>
      </c>
      <c r="K30" s="63">
        <v>122</v>
      </c>
      <c r="L30" s="40">
        <v>15332</v>
      </c>
      <c r="M30" s="40">
        <v>13456</v>
      </c>
      <c r="N30" s="41">
        <v>245</v>
      </c>
      <c r="O30" s="65">
        <v>6831</v>
      </c>
      <c r="P30" s="65">
        <v>38636</v>
      </c>
      <c r="Q30" s="65">
        <v>0</v>
      </c>
      <c r="R30" s="65">
        <v>464</v>
      </c>
      <c r="S30" s="63">
        <v>14813</v>
      </c>
      <c r="T30" s="65">
        <v>15294</v>
      </c>
      <c r="U30" s="66">
        <f t="shared" si="3"/>
        <v>279928.8</v>
      </c>
      <c r="V30" s="34"/>
    </row>
    <row r="31" spans="1:22" ht="14.25" customHeight="1">
      <c r="A31" s="36"/>
      <c r="B31" s="68" t="s">
        <v>55</v>
      </c>
      <c r="C31" s="45"/>
      <c r="D31" s="40"/>
      <c r="E31" s="62">
        <v>0</v>
      </c>
      <c r="F31" s="40">
        <v>20</v>
      </c>
      <c r="G31" s="40">
        <v>0</v>
      </c>
      <c r="H31" s="40">
        <v>0</v>
      </c>
      <c r="I31" s="65">
        <v>0</v>
      </c>
      <c r="J31" s="65">
        <v>104</v>
      </c>
      <c r="K31" s="63">
        <v>0</v>
      </c>
      <c r="L31" s="40">
        <v>4</v>
      </c>
      <c r="M31" s="40">
        <v>0</v>
      </c>
      <c r="N31" s="41">
        <v>168</v>
      </c>
      <c r="O31" s="65">
        <v>109</v>
      </c>
      <c r="P31" s="65">
        <v>0</v>
      </c>
      <c r="Q31" s="65">
        <v>0</v>
      </c>
      <c r="R31" s="65">
        <v>0</v>
      </c>
      <c r="S31" s="63">
        <v>0</v>
      </c>
      <c r="T31" s="65">
        <v>0</v>
      </c>
      <c r="U31" s="66">
        <f t="shared" si="3"/>
        <v>405</v>
      </c>
      <c r="V31" s="34"/>
    </row>
    <row r="32" spans="1:22" ht="12.75" customHeight="1">
      <c r="A32" s="36"/>
      <c r="B32" s="68" t="s">
        <v>56</v>
      </c>
      <c r="C32" s="45"/>
      <c r="D32" s="40"/>
      <c r="E32" s="62">
        <v>1268</v>
      </c>
      <c r="F32" s="40">
        <v>0</v>
      </c>
      <c r="G32" s="40">
        <v>31</v>
      </c>
      <c r="H32" s="40">
        <v>0</v>
      </c>
      <c r="I32" s="40">
        <v>6</v>
      </c>
      <c r="J32" s="40">
        <v>1675</v>
      </c>
      <c r="K32" s="63">
        <v>0</v>
      </c>
      <c r="L32" s="40">
        <v>0</v>
      </c>
      <c r="M32" s="40">
        <v>3</v>
      </c>
      <c r="N32" s="41">
        <v>0</v>
      </c>
      <c r="O32" s="65">
        <v>0</v>
      </c>
      <c r="P32" s="65">
        <v>3974</v>
      </c>
      <c r="Q32" s="65">
        <v>0</v>
      </c>
      <c r="R32" s="65">
        <v>0</v>
      </c>
      <c r="S32" s="63">
        <v>0</v>
      </c>
      <c r="T32" s="65">
        <v>0</v>
      </c>
      <c r="U32" s="66">
        <f t="shared" si="3"/>
        <v>6957</v>
      </c>
      <c r="V32" s="34"/>
    </row>
    <row r="33" spans="1:22" ht="12.75" customHeight="1">
      <c r="A33" s="36"/>
      <c r="B33" s="60" t="s">
        <v>57</v>
      </c>
      <c r="C33" s="46"/>
      <c r="D33" s="40"/>
      <c r="E33" s="62">
        <v>2704</v>
      </c>
      <c r="F33" s="40">
        <v>0</v>
      </c>
      <c r="G33" s="40">
        <v>0</v>
      </c>
      <c r="H33" s="40">
        <v>82</v>
      </c>
      <c r="I33" s="40">
        <v>2783</v>
      </c>
      <c r="J33" s="40"/>
      <c r="K33" s="63">
        <v>0</v>
      </c>
      <c r="L33" s="40">
        <v>0</v>
      </c>
      <c r="M33" s="40">
        <v>0</v>
      </c>
      <c r="N33" s="41">
        <v>0</v>
      </c>
      <c r="O33" s="65">
        <v>5438</v>
      </c>
      <c r="P33" s="65">
        <v>6595</v>
      </c>
      <c r="Q33" s="65">
        <v>0</v>
      </c>
      <c r="R33" s="65">
        <v>0</v>
      </c>
      <c r="S33" s="63">
        <v>0</v>
      </c>
      <c r="T33" s="65">
        <f>1970+23333+2107</f>
        <v>27410</v>
      </c>
      <c r="U33" s="66">
        <f t="shared" si="3"/>
        <v>45012</v>
      </c>
      <c r="V33" s="34"/>
    </row>
    <row r="34" spans="1:22" ht="12.75" customHeight="1">
      <c r="A34" s="22"/>
      <c r="B34" s="69"/>
      <c r="C34" s="70"/>
      <c r="D34" s="40"/>
      <c r="E34" s="42"/>
      <c r="F34" s="40"/>
      <c r="G34" s="40"/>
      <c r="H34" s="40"/>
      <c r="I34" s="28"/>
      <c r="J34" s="28"/>
      <c r="K34" s="63"/>
      <c r="L34" s="71"/>
      <c r="M34" s="71"/>
      <c r="N34" s="71"/>
      <c r="O34" s="72"/>
      <c r="P34" s="65"/>
      <c r="Q34" s="41"/>
      <c r="R34" s="65"/>
      <c r="S34" s="63"/>
      <c r="T34" s="65"/>
      <c r="U34" s="66"/>
      <c r="V34" s="34"/>
    </row>
    <row r="35" spans="1:22" ht="24" customHeight="1">
      <c r="A35" s="73" t="s">
        <v>58</v>
      </c>
      <c r="B35" s="74"/>
      <c r="C35" s="75"/>
      <c r="D35" s="57">
        <f aca="true" t="shared" si="4" ref="D35:Q35">+D19-D9</f>
        <v>318</v>
      </c>
      <c r="E35" s="57">
        <f t="shared" si="4"/>
        <v>4687.799999999988</v>
      </c>
      <c r="F35" s="57">
        <f t="shared" si="4"/>
        <v>22808</v>
      </c>
      <c r="G35" s="57">
        <f t="shared" si="4"/>
        <v>496</v>
      </c>
      <c r="H35" s="57">
        <f t="shared" si="4"/>
        <v>3906</v>
      </c>
      <c r="I35" s="57">
        <f t="shared" si="4"/>
        <v>16298</v>
      </c>
      <c r="J35" s="57">
        <f t="shared" si="4"/>
        <v>342</v>
      </c>
      <c r="K35" s="58">
        <f t="shared" si="4"/>
        <v>633</v>
      </c>
      <c r="L35" s="57">
        <f t="shared" si="4"/>
        <v>20</v>
      </c>
      <c r="M35" s="57">
        <f t="shared" si="4"/>
        <v>2672</v>
      </c>
      <c r="N35" s="57">
        <f t="shared" si="4"/>
        <v>1211</v>
      </c>
      <c r="O35" s="59">
        <f t="shared" si="4"/>
        <v>7944</v>
      </c>
      <c r="P35" s="57">
        <f t="shared" si="4"/>
        <v>18107</v>
      </c>
      <c r="Q35" s="57">
        <f t="shared" si="4"/>
        <v>4339.718842000009</v>
      </c>
      <c r="R35" s="57">
        <f>+R19-R9+1-2</f>
        <v>2885</v>
      </c>
      <c r="S35" s="58">
        <f>+S19-S9</f>
        <v>2746</v>
      </c>
      <c r="T35" s="57">
        <f>+T19-T9</f>
        <v>9755</v>
      </c>
      <c r="U35" s="59">
        <f>+U19-U9</f>
        <v>99168.51884200005</v>
      </c>
      <c r="V35" s="34"/>
    </row>
    <row r="36" spans="1:22" ht="24" customHeight="1">
      <c r="A36" s="76" t="s">
        <v>59</v>
      </c>
      <c r="B36" s="77"/>
      <c r="C36" s="78"/>
      <c r="D36" s="79">
        <f aca="true" t="shared" si="5" ref="D36:U36">SUM(D37:D50)</f>
        <v>0</v>
      </c>
      <c r="E36" s="79">
        <f t="shared" si="5"/>
        <v>105943</v>
      </c>
      <c r="F36" s="79">
        <f t="shared" si="5"/>
        <v>8714</v>
      </c>
      <c r="G36" s="79">
        <f t="shared" si="5"/>
        <v>22146</v>
      </c>
      <c r="H36" s="80">
        <f t="shared" si="5"/>
        <v>2986</v>
      </c>
      <c r="I36" s="79">
        <f t="shared" si="5"/>
        <v>18004</v>
      </c>
      <c r="J36" s="79">
        <f t="shared" si="5"/>
        <v>0</v>
      </c>
      <c r="K36" s="80">
        <f t="shared" si="5"/>
        <v>998</v>
      </c>
      <c r="L36" s="79">
        <f t="shared" si="5"/>
        <v>6483</v>
      </c>
      <c r="M36" s="79">
        <f t="shared" si="5"/>
        <v>3287</v>
      </c>
      <c r="N36" s="79">
        <f t="shared" si="5"/>
        <v>2878</v>
      </c>
      <c r="O36" s="81">
        <f t="shared" si="5"/>
        <v>50877</v>
      </c>
      <c r="P36" s="79">
        <f t="shared" si="5"/>
        <v>4401</v>
      </c>
      <c r="Q36" s="58">
        <f t="shared" si="5"/>
        <v>4881.991157999999</v>
      </c>
      <c r="R36" s="79">
        <f t="shared" si="5"/>
        <v>10882</v>
      </c>
      <c r="S36" s="80">
        <f t="shared" si="5"/>
        <v>3613</v>
      </c>
      <c r="T36" s="79">
        <f t="shared" si="5"/>
        <v>0</v>
      </c>
      <c r="U36" s="81">
        <f t="shared" si="5"/>
        <v>246093.991158</v>
      </c>
      <c r="V36" s="34"/>
    </row>
    <row r="37" spans="1:22" ht="12.75" customHeight="1">
      <c r="A37" s="36"/>
      <c r="B37" s="60" t="s">
        <v>44</v>
      </c>
      <c r="C37" s="46"/>
      <c r="D37" s="61"/>
      <c r="E37" s="62"/>
      <c r="F37" s="61"/>
      <c r="G37" s="61">
        <v>0</v>
      </c>
      <c r="H37" s="61">
        <v>0</v>
      </c>
      <c r="I37" s="61">
        <v>0</v>
      </c>
      <c r="K37" s="61">
        <v>134</v>
      </c>
      <c r="L37" s="61">
        <v>1205</v>
      </c>
      <c r="M37" s="61">
        <v>0</v>
      </c>
      <c r="N37" s="61">
        <v>117</v>
      </c>
      <c r="O37" s="61">
        <v>0</v>
      </c>
      <c r="P37" s="61">
        <v>4401</v>
      </c>
      <c r="Q37" s="61">
        <v>0</v>
      </c>
      <c r="R37" s="61">
        <v>551</v>
      </c>
      <c r="S37" s="61">
        <v>0</v>
      </c>
      <c r="T37" s="61"/>
      <c r="U37" s="42">
        <f aca="true" t="shared" si="6" ref="U37:U50">SUM(D37:T37)</f>
        <v>6408</v>
      </c>
      <c r="V37" s="34"/>
    </row>
    <row r="38" spans="1:22" ht="12.75" customHeight="1">
      <c r="A38" s="36"/>
      <c r="B38" s="67" t="s">
        <v>45</v>
      </c>
      <c r="C38" s="38"/>
      <c r="D38" s="40"/>
      <c r="E38" s="62"/>
      <c r="F38" s="40"/>
      <c r="G38" s="40">
        <v>0</v>
      </c>
      <c r="H38" s="40">
        <v>0</v>
      </c>
      <c r="I38" s="40">
        <v>7978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3263.241157999999</v>
      </c>
      <c r="R38" s="40">
        <v>6261</v>
      </c>
      <c r="S38" s="40">
        <v>0</v>
      </c>
      <c r="T38" s="40"/>
      <c r="U38" s="42">
        <f t="shared" si="6"/>
        <v>17502.241157999997</v>
      </c>
      <c r="V38" s="34"/>
    </row>
    <row r="39" spans="1:22" ht="12.75" customHeight="1">
      <c r="A39" s="36"/>
      <c r="B39" s="67" t="s">
        <v>46</v>
      </c>
      <c r="C39" s="38"/>
      <c r="D39" s="40"/>
      <c r="E39" s="62"/>
      <c r="F39" s="40"/>
      <c r="G39" s="40">
        <v>0</v>
      </c>
      <c r="H39" s="40">
        <v>1376</v>
      </c>
      <c r="I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7420</v>
      </c>
      <c r="P39" s="40">
        <v>0</v>
      </c>
      <c r="Q39" s="40">
        <v>0</v>
      </c>
      <c r="R39" s="40">
        <v>0</v>
      </c>
      <c r="S39" s="40">
        <v>0</v>
      </c>
      <c r="T39" s="40"/>
      <c r="U39" s="42">
        <f t="shared" si="6"/>
        <v>8796</v>
      </c>
      <c r="V39" s="34"/>
    </row>
    <row r="40" spans="1:22" ht="12.75" customHeight="1">
      <c r="A40" s="36"/>
      <c r="B40" s="60" t="s">
        <v>47</v>
      </c>
      <c r="C40" s="46"/>
      <c r="D40" s="40"/>
      <c r="E40" s="62"/>
      <c r="F40" s="40"/>
      <c r="G40" s="40">
        <v>0</v>
      </c>
      <c r="H40" s="40">
        <v>50</v>
      </c>
      <c r="I40" s="40">
        <v>1038</v>
      </c>
      <c r="K40" s="40">
        <v>0</v>
      </c>
      <c r="L40" s="40">
        <v>0</v>
      </c>
      <c r="M40" s="40">
        <v>0</v>
      </c>
      <c r="N40" s="40">
        <v>2215</v>
      </c>
      <c r="O40" s="40">
        <v>0</v>
      </c>
      <c r="P40" s="40">
        <v>0</v>
      </c>
      <c r="Q40" s="40">
        <v>708.65</v>
      </c>
      <c r="R40" s="40">
        <v>1578</v>
      </c>
      <c r="S40" s="40">
        <v>0</v>
      </c>
      <c r="T40" s="40"/>
      <c r="U40" s="42">
        <f t="shared" si="6"/>
        <v>5589.65</v>
      </c>
      <c r="V40" s="34"/>
    </row>
    <row r="41" spans="1:22" ht="12.75" customHeight="1">
      <c r="A41" s="36"/>
      <c r="B41" s="67" t="s">
        <v>48</v>
      </c>
      <c r="C41" s="38"/>
      <c r="D41" s="40"/>
      <c r="E41" s="62"/>
      <c r="F41" s="40"/>
      <c r="G41" s="40">
        <v>0</v>
      </c>
      <c r="H41">
        <v>724</v>
      </c>
      <c r="I41" s="40">
        <v>0</v>
      </c>
      <c r="J41" s="40"/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/>
      <c r="S41" s="40">
        <v>0</v>
      </c>
      <c r="T41" s="40"/>
      <c r="U41" s="42">
        <f t="shared" si="6"/>
        <v>724</v>
      </c>
      <c r="V41" s="34"/>
    </row>
    <row r="42" spans="1:22" ht="12.75" customHeight="1">
      <c r="A42" s="36"/>
      <c r="B42" s="67" t="s">
        <v>49</v>
      </c>
      <c r="C42" s="38"/>
      <c r="D42" s="40"/>
      <c r="E42" s="62"/>
      <c r="F42" s="40">
        <v>8714</v>
      </c>
      <c r="G42" s="40">
        <v>0</v>
      </c>
      <c r="H42" s="40">
        <v>836</v>
      </c>
      <c r="I42" s="40">
        <v>1154</v>
      </c>
      <c r="J42" s="40"/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910.1</v>
      </c>
      <c r="R42" s="40">
        <v>0</v>
      </c>
      <c r="S42" s="40">
        <v>0</v>
      </c>
      <c r="T42" s="40"/>
      <c r="U42" s="42">
        <f t="shared" si="6"/>
        <v>11614.1</v>
      </c>
      <c r="V42" s="34"/>
    </row>
    <row r="43" spans="1:22" ht="12.75" customHeight="1">
      <c r="A43" s="36"/>
      <c r="B43" s="67" t="s">
        <v>50</v>
      </c>
      <c r="C43" s="38"/>
      <c r="D43" s="40"/>
      <c r="E43" s="62">
        <v>105943</v>
      </c>
      <c r="F43" s="40"/>
      <c r="G43" s="40">
        <v>22146</v>
      </c>
      <c r="H43" s="40">
        <v>0</v>
      </c>
      <c r="I43" s="40">
        <v>6462</v>
      </c>
      <c r="J43" s="40"/>
      <c r="K43" s="40">
        <v>0</v>
      </c>
      <c r="L43" s="40">
        <v>0</v>
      </c>
      <c r="M43" s="40">
        <v>0</v>
      </c>
      <c r="N43" s="40">
        <v>546</v>
      </c>
      <c r="O43" s="40">
        <v>0</v>
      </c>
      <c r="P43" s="40">
        <v>0</v>
      </c>
      <c r="Q43" s="40">
        <v>0</v>
      </c>
      <c r="R43" s="40">
        <v>1260</v>
      </c>
      <c r="S43" s="40">
        <v>107</v>
      </c>
      <c r="T43" s="40"/>
      <c r="U43" s="42">
        <f t="shared" si="6"/>
        <v>136464</v>
      </c>
      <c r="V43" s="34"/>
    </row>
    <row r="44" spans="1:22" ht="12.75" customHeight="1">
      <c r="A44" s="36"/>
      <c r="B44" s="60" t="s">
        <v>51</v>
      </c>
      <c r="C44" s="46"/>
      <c r="D44" s="40"/>
      <c r="E44" s="62"/>
      <c r="F44" s="40"/>
      <c r="G44" s="40">
        <v>0</v>
      </c>
      <c r="H44" s="82">
        <v>0</v>
      </c>
      <c r="I44" s="40">
        <v>0</v>
      </c>
      <c r="J44" s="40"/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/>
      <c r="U44" s="42">
        <f t="shared" si="6"/>
        <v>0</v>
      </c>
      <c r="V44" s="34"/>
    </row>
    <row r="45" spans="1:22" ht="12.75" customHeight="1">
      <c r="A45" s="36"/>
      <c r="B45" s="67" t="s">
        <v>52</v>
      </c>
      <c r="C45" s="38"/>
      <c r="D45" s="40"/>
      <c r="E45" s="62"/>
      <c r="F45" s="40"/>
      <c r="G45" s="40">
        <v>0</v>
      </c>
      <c r="H45" s="82">
        <v>0</v>
      </c>
      <c r="I45" s="40">
        <v>0</v>
      </c>
      <c r="J45" s="40"/>
      <c r="K45" s="40">
        <v>864</v>
      </c>
      <c r="L45" s="40">
        <v>54</v>
      </c>
      <c r="M45" s="40">
        <v>951</v>
      </c>
      <c r="N45" s="40">
        <v>0</v>
      </c>
      <c r="O45" s="40">
        <v>20555</v>
      </c>
      <c r="P45" s="40">
        <v>0</v>
      </c>
      <c r="Q45" s="40">
        <v>0</v>
      </c>
      <c r="R45" s="40">
        <v>0</v>
      </c>
      <c r="S45" s="40">
        <v>2898</v>
      </c>
      <c r="T45" s="40"/>
      <c r="U45" s="42">
        <f t="shared" si="6"/>
        <v>25322</v>
      </c>
      <c r="V45" s="34"/>
    </row>
    <row r="46" spans="1:22" ht="12.75" customHeight="1">
      <c r="A46" s="36"/>
      <c r="B46" s="68" t="s">
        <v>53</v>
      </c>
      <c r="C46" s="45"/>
      <c r="D46" s="40"/>
      <c r="E46" s="62"/>
      <c r="F46" s="40"/>
      <c r="G46" s="40">
        <v>0</v>
      </c>
      <c r="H46" s="82">
        <v>0</v>
      </c>
      <c r="I46" s="40">
        <v>0</v>
      </c>
      <c r="J46" s="40"/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1232</v>
      </c>
      <c r="S46" s="40">
        <v>0</v>
      </c>
      <c r="T46" s="40"/>
      <c r="U46" s="42">
        <f t="shared" si="6"/>
        <v>1232</v>
      </c>
      <c r="V46" s="34"/>
    </row>
    <row r="47" spans="1:22" ht="12.75" customHeight="1">
      <c r="A47" s="36"/>
      <c r="B47" s="68" t="s">
        <v>54</v>
      </c>
      <c r="C47" s="45"/>
      <c r="D47" s="40"/>
      <c r="E47" s="62"/>
      <c r="F47" s="40"/>
      <c r="G47" s="40">
        <v>0</v>
      </c>
      <c r="H47" s="82">
        <v>0</v>
      </c>
      <c r="I47" s="40">
        <v>1372</v>
      </c>
      <c r="J47" s="40"/>
      <c r="K47" s="40">
        <v>0</v>
      </c>
      <c r="L47" s="40">
        <v>5224</v>
      </c>
      <c r="M47" s="40">
        <v>2336</v>
      </c>
      <c r="N47" s="40">
        <v>0</v>
      </c>
      <c r="O47" s="40">
        <v>22902</v>
      </c>
      <c r="P47" s="40">
        <v>0</v>
      </c>
      <c r="Q47" s="40">
        <v>0</v>
      </c>
      <c r="R47" s="40">
        <v>0</v>
      </c>
      <c r="S47" s="40">
        <v>608</v>
      </c>
      <c r="T47" s="40"/>
      <c r="U47" s="42">
        <f t="shared" si="6"/>
        <v>32442</v>
      </c>
      <c r="V47" s="34"/>
    </row>
    <row r="48" spans="1:22" ht="12.75" customHeight="1">
      <c r="A48" s="36"/>
      <c r="B48" s="68" t="s">
        <v>55</v>
      </c>
      <c r="C48" s="45"/>
      <c r="D48" s="40"/>
      <c r="E48" s="62"/>
      <c r="F48" s="40"/>
      <c r="G48" s="40">
        <v>0</v>
      </c>
      <c r="H48" s="82">
        <v>0</v>
      </c>
      <c r="I48" s="40">
        <v>0</v>
      </c>
      <c r="J48" s="40"/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/>
      <c r="U48" s="42">
        <f t="shared" si="6"/>
        <v>0</v>
      </c>
      <c r="V48" s="34"/>
    </row>
    <row r="49" spans="1:22" ht="12.75" customHeight="1">
      <c r="A49" s="36"/>
      <c r="B49" s="68" t="s">
        <v>56</v>
      </c>
      <c r="C49" s="45"/>
      <c r="D49" s="40"/>
      <c r="E49" s="62"/>
      <c r="F49" s="40"/>
      <c r="G49" s="40">
        <v>0</v>
      </c>
      <c r="H49" s="82">
        <v>0</v>
      </c>
      <c r="I49" s="40">
        <v>0</v>
      </c>
      <c r="J49" s="40"/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/>
      <c r="U49" s="42">
        <f t="shared" si="6"/>
        <v>0</v>
      </c>
      <c r="V49" s="34"/>
    </row>
    <row r="50" spans="1:22" ht="12.75" customHeight="1">
      <c r="A50" s="36"/>
      <c r="B50" s="60" t="s">
        <v>60</v>
      </c>
      <c r="C50" s="70"/>
      <c r="D50" s="40"/>
      <c r="E50" s="62"/>
      <c r="F50" s="40"/>
      <c r="G50" s="40">
        <v>0</v>
      </c>
      <c r="H50" s="82">
        <v>0</v>
      </c>
      <c r="I50" s="40">
        <v>0</v>
      </c>
      <c r="J50" s="40"/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/>
      <c r="U50" s="42">
        <f t="shared" si="6"/>
        <v>0</v>
      </c>
      <c r="V50" s="34"/>
    </row>
    <row r="51" spans="1:22" ht="6.75" customHeight="1">
      <c r="A51" s="83"/>
      <c r="B51" s="84"/>
      <c r="C51" s="85"/>
      <c r="D51" s="43"/>
      <c r="E51" s="86"/>
      <c r="F51" s="43"/>
      <c r="G51" s="43"/>
      <c r="H51" s="37"/>
      <c r="I51" s="43"/>
      <c r="J51" s="43"/>
      <c r="K51" s="37"/>
      <c r="L51" s="43"/>
      <c r="M51" s="26"/>
      <c r="N51" s="26"/>
      <c r="O51" s="26"/>
      <c r="P51" s="86"/>
      <c r="Q51" s="41"/>
      <c r="R51" s="43"/>
      <c r="S51" s="37"/>
      <c r="T51" s="26"/>
      <c r="U51" s="86"/>
      <c r="V51" s="34"/>
    </row>
    <row r="52" spans="1:22" ht="18.75" customHeight="1">
      <c r="A52" s="29" t="s">
        <v>61</v>
      </c>
      <c r="B52" s="87"/>
      <c r="C52" s="88"/>
      <c r="D52" s="57">
        <f aca="true" t="shared" si="7" ref="D52:T52">SUM(D53:D57)</f>
        <v>0</v>
      </c>
      <c r="E52" s="57">
        <f t="shared" si="7"/>
        <v>26756</v>
      </c>
      <c r="F52" s="57">
        <f t="shared" si="7"/>
        <v>0</v>
      </c>
      <c r="G52" s="57">
        <f t="shared" si="7"/>
        <v>758</v>
      </c>
      <c r="H52" s="57">
        <f t="shared" si="7"/>
        <v>0</v>
      </c>
      <c r="I52" s="57">
        <f t="shared" si="7"/>
        <v>48148</v>
      </c>
      <c r="J52" s="57">
        <f t="shared" si="7"/>
        <v>7141</v>
      </c>
      <c r="K52" s="58">
        <f t="shared" si="7"/>
        <v>58</v>
      </c>
      <c r="L52" s="57">
        <f t="shared" si="7"/>
        <v>0</v>
      </c>
      <c r="M52" s="57">
        <f t="shared" si="7"/>
        <v>11764</v>
      </c>
      <c r="N52" s="57">
        <f t="shared" si="7"/>
        <v>0</v>
      </c>
      <c r="O52" s="59">
        <f t="shared" si="7"/>
        <v>9225</v>
      </c>
      <c r="P52" s="57">
        <f t="shared" si="7"/>
        <v>6405</v>
      </c>
      <c r="Q52" s="57">
        <f t="shared" si="7"/>
        <v>0</v>
      </c>
      <c r="R52" s="57">
        <f t="shared" si="7"/>
        <v>30</v>
      </c>
      <c r="S52" s="58">
        <f t="shared" si="7"/>
        <v>178</v>
      </c>
      <c r="T52" s="57">
        <f t="shared" si="7"/>
        <v>0</v>
      </c>
      <c r="U52" s="59">
        <f>SUM(U53:U56)</f>
        <v>110463</v>
      </c>
      <c r="V52" s="34"/>
    </row>
    <row r="53" spans="1:22" ht="18.75" customHeight="1">
      <c r="A53" s="89"/>
      <c r="B53" s="90" t="s">
        <v>62</v>
      </c>
      <c r="C53" s="91"/>
      <c r="D53" s="61"/>
      <c r="E53" s="92"/>
      <c r="F53" s="61"/>
      <c r="G53" s="61">
        <v>0</v>
      </c>
      <c r="H53" s="61"/>
      <c r="I53" s="61">
        <v>0</v>
      </c>
      <c r="J53" s="61"/>
      <c r="K53" s="61">
        <v>0</v>
      </c>
      <c r="L53" s="61"/>
      <c r="M53" s="61">
        <v>0</v>
      </c>
      <c r="N53" s="61"/>
      <c r="O53" s="61">
        <v>0</v>
      </c>
      <c r="P53" s="61">
        <v>0</v>
      </c>
      <c r="Q53" s="61"/>
      <c r="R53" s="61"/>
      <c r="S53" s="61">
        <v>0</v>
      </c>
      <c r="T53" s="61"/>
      <c r="U53" s="42">
        <f>SUM(D53:T53)</f>
        <v>0</v>
      </c>
      <c r="V53" s="34"/>
    </row>
    <row r="54" spans="1:22" ht="12.75" customHeight="1">
      <c r="A54" s="36"/>
      <c r="B54" s="60" t="s">
        <v>63</v>
      </c>
      <c r="C54" s="70"/>
      <c r="D54" s="40"/>
      <c r="E54" s="42">
        <v>26756</v>
      </c>
      <c r="F54" s="40"/>
      <c r="G54" s="40">
        <v>758</v>
      </c>
      <c r="H54" s="40"/>
      <c r="I54" s="40">
        <v>48148</v>
      </c>
      <c r="J54" s="40">
        <v>7141</v>
      </c>
      <c r="K54" s="40">
        <v>58</v>
      </c>
      <c r="L54" s="40"/>
      <c r="M54" s="40">
        <v>11764</v>
      </c>
      <c r="N54" s="40"/>
      <c r="O54" s="40">
        <v>133</v>
      </c>
      <c r="P54" s="40">
        <v>6405</v>
      </c>
      <c r="Q54" s="40"/>
      <c r="R54" s="40">
        <v>30</v>
      </c>
      <c r="S54" s="40">
        <v>178</v>
      </c>
      <c r="T54" s="40"/>
      <c r="U54" s="42">
        <f>SUM(D54:T54)</f>
        <v>101371</v>
      </c>
      <c r="V54" s="34"/>
    </row>
    <row r="55" spans="1:22" ht="12.75" customHeight="1">
      <c r="A55" s="36"/>
      <c r="B55" s="60" t="s">
        <v>51</v>
      </c>
      <c r="C55" s="70"/>
      <c r="D55" s="40"/>
      <c r="E55" s="42"/>
      <c r="F55" s="40"/>
      <c r="G55" s="40">
        <v>0</v>
      </c>
      <c r="H55" s="40"/>
      <c r="I55" s="40">
        <v>0</v>
      </c>
      <c r="J55" s="40"/>
      <c r="K55" s="40">
        <v>0</v>
      </c>
      <c r="L55" s="40"/>
      <c r="M55" s="40">
        <v>0</v>
      </c>
      <c r="N55" s="40"/>
      <c r="O55" s="40">
        <v>0</v>
      </c>
      <c r="P55" s="40">
        <v>0</v>
      </c>
      <c r="Q55" s="40"/>
      <c r="R55" s="40"/>
      <c r="S55" s="40">
        <v>0</v>
      </c>
      <c r="T55" s="40"/>
      <c r="U55" s="42">
        <f>SUM(D55:T55)</f>
        <v>0</v>
      </c>
      <c r="V55" s="34"/>
    </row>
    <row r="56" spans="1:22" ht="12.75" customHeight="1">
      <c r="A56" s="36"/>
      <c r="B56" s="60" t="s">
        <v>52</v>
      </c>
      <c r="C56" s="70"/>
      <c r="D56" s="40"/>
      <c r="E56" s="42"/>
      <c r="F56" s="40"/>
      <c r="G56" s="40">
        <v>0</v>
      </c>
      <c r="H56" s="40"/>
      <c r="I56" s="40">
        <v>0</v>
      </c>
      <c r="J56" s="40"/>
      <c r="K56" s="40">
        <v>0</v>
      </c>
      <c r="L56" s="40"/>
      <c r="M56" s="40">
        <v>0</v>
      </c>
      <c r="N56" s="40"/>
      <c r="O56" s="40">
        <v>9092</v>
      </c>
      <c r="P56" s="40">
        <v>0</v>
      </c>
      <c r="Q56" s="40"/>
      <c r="R56" s="40"/>
      <c r="S56" s="40">
        <v>0</v>
      </c>
      <c r="T56" s="40"/>
      <c r="U56" s="42">
        <f>SUM(D56:T56)</f>
        <v>9092</v>
      </c>
      <c r="V56" s="34"/>
    </row>
    <row r="57" spans="1:22" ht="6.75" customHeight="1">
      <c r="A57" s="22"/>
      <c r="B57" s="37"/>
      <c r="C57" s="86"/>
      <c r="D57" s="93"/>
      <c r="E57" s="93"/>
      <c r="F57" s="93"/>
      <c r="G57" s="40"/>
      <c r="H57" s="41"/>
      <c r="I57" s="40"/>
      <c r="J57" s="40"/>
      <c r="K57" s="41"/>
      <c r="L57" s="40"/>
      <c r="M57" s="42"/>
      <c r="N57" s="42"/>
      <c r="O57" s="42"/>
      <c r="P57" s="40"/>
      <c r="Q57" s="41"/>
      <c r="R57" s="40"/>
      <c r="S57" s="41"/>
      <c r="T57" s="40"/>
      <c r="U57" s="42"/>
      <c r="V57" s="34"/>
    </row>
    <row r="58" spans="1:22" ht="21" customHeight="1">
      <c r="A58" s="29" t="s">
        <v>64</v>
      </c>
      <c r="B58" s="87"/>
      <c r="C58" s="88"/>
      <c r="D58" s="94">
        <f aca="true" t="shared" si="8" ref="D58:U58">+D36+D52</f>
        <v>0</v>
      </c>
      <c r="E58" s="94">
        <f t="shared" si="8"/>
        <v>132699</v>
      </c>
      <c r="F58" s="94">
        <f t="shared" si="8"/>
        <v>8714</v>
      </c>
      <c r="G58" s="57">
        <f t="shared" si="8"/>
        <v>22904</v>
      </c>
      <c r="H58" s="58">
        <f t="shared" si="8"/>
        <v>2986</v>
      </c>
      <c r="I58" s="57">
        <f t="shared" si="8"/>
        <v>66152</v>
      </c>
      <c r="J58" s="57">
        <f t="shared" si="8"/>
        <v>7141</v>
      </c>
      <c r="K58" s="58">
        <f t="shared" si="8"/>
        <v>1056</v>
      </c>
      <c r="L58" s="57">
        <f t="shared" si="8"/>
        <v>6483</v>
      </c>
      <c r="M58" s="57">
        <f t="shared" si="8"/>
        <v>15051</v>
      </c>
      <c r="N58" s="57">
        <f t="shared" si="8"/>
        <v>2878</v>
      </c>
      <c r="O58" s="59">
        <f t="shared" si="8"/>
        <v>60102</v>
      </c>
      <c r="P58" s="57">
        <f t="shared" si="8"/>
        <v>10806</v>
      </c>
      <c r="Q58" s="58">
        <f t="shared" si="8"/>
        <v>4881.991157999999</v>
      </c>
      <c r="R58" s="58">
        <f t="shared" si="8"/>
        <v>10912</v>
      </c>
      <c r="S58" s="58">
        <f t="shared" si="8"/>
        <v>3791</v>
      </c>
      <c r="T58" s="57">
        <f t="shared" si="8"/>
        <v>0</v>
      </c>
      <c r="U58" s="59">
        <f t="shared" si="8"/>
        <v>356556.99115799996</v>
      </c>
      <c r="V58" s="34"/>
    </row>
    <row r="59" spans="2:10" ht="12.75">
      <c r="B59" s="37"/>
      <c r="D59" s="95"/>
      <c r="E59" s="95"/>
      <c r="I59" s="95"/>
      <c r="J59" s="95"/>
    </row>
    <row r="60" spans="2:14" ht="12.75">
      <c r="B60" s="37"/>
      <c r="J60" s="95"/>
      <c r="N60" s="95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</sheetData>
  <mergeCells count="1">
    <mergeCell ref="A19:C19"/>
  </mergeCells>
  <printOptions horizontalCentered="1" verticalCentered="1"/>
  <pageMargins left="0.07874015748031496" right="0.07874015748031496" top="0.1968503937007874" bottom="0.3937007874015748" header="0.35433070866141736" footer="0.31496062992125984"/>
  <pageSetup horizontalDpi="300" verticalDpi="300" orientation="landscape" paperSize="9" scale="62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2000-01-11T20:19:51Z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