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7785" activeTab="0"/>
  </bookViews>
  <sheets>
    <sheet name="CA x Emisor e Instrumento" sheetId="1" r:id="rId1"/>
  </sheets>
  <definedNames/>
  <calcPr fullCalcOnLoad="1"/>
</workbook>
</file>

<file path=xl/comments1.xml><?xml version="1.0" encoding="utf-8"?>
<comments xmlns="http://schemas.openxmlformats.org/spreadsheetml/2006/main">
  <authors>
    <author>Angie Marrufo</author>
  </authors>
  <commentList>
    <comment ref="D105" authorId="0">
      <text>
        <r>
          <rPr>
            <b/>
            <sz val="8"/>
            <rFont val="Tahoma"/>
            <family val="0"/>
          </rPr>
          <t>Angie Marrufo:</t>
        </r>
        <r>
          <rPr>
            <sz val="8"/>
            <rFont val="Tahoma"/>
            <family val="0"/>
          </rPr>
          <t xml:space="preserve">
se le quita todo</t>
        </r>
      </text>
    </comment>
  </commentList>
</comments>
</file>

<file path=xl/sharedStrings.xml><?xml version="1.0" encoding="utf-8"?>
<sst xmlns="http://schemas.openxmlformats.org/spreadsheetml/2006/main" count="469" uniqueCount="269">
  <si>
    <t>Cartera Administrada por Emisor e Instrumento
 Financiero</t>
  </si>
  <si>
    <t>(En miles de nuevos soles)</t>
  </si>
  <si>
    <t>Monto</t>
  </si>
  <si>
    <t>%</t>
  </si>
  <si>
    <t>I. EMISORES LOCALES</t>
  </si>
  <si>
    <t>GOBIERNO</t>
  </si>
  <si>
    <t>Gobierno Central</t>
  </si>
  <si>
    <t>Bonos del Gobierno Central  1/</t>
  </si>
  <si>
    <t>Banco Central de Reserva</t>
  </si>
  <si>
    <t>Certificados y Depósitos a Plazo del Banco Central de Reserva  2/</t>
  </si>
  <si>
    <t>COFIDE</t>
  </si>
  <si>
    <t>Bonos COFIDE</t>
  </si>
  <si>
    <t>EMPRESAS BANCARIAS</t>
  </si>
  <si>
    <t>Banco Continental</t>
  </si>
  <si>
    <t>Depósitos a Plazo</t>
  </si>
  <si>
    <t xml:space="preserve">Certificados de Depósito </t>
  </si>
  <si>
    <t>Acciones Comunes</t>
  </si>
  <si>
    <t xml:space="preserve">Bonos </t>
  </si>
  <si>
    <t>Bonos Subordinados</t>
  </si>
  <si>
    <t>Banco de Comercio</t>
  </si>
  <si>
    <t>Banco De Crédito del Perú</t>
  </si>
  <si>
    <t>Certificados de Depósito  1/</t>
  </si>
  <si>
    <t>Bonos de Arrendamiento Financiero</t>
  </si>
  <si>
    <t>Bonos Hipotecarios</t>
  </si>
  <si>
    <t>Banco Falabella</t>
  </si>
  <si>
    <t>Certificados de Depósitos</t>
  </si>
  <si>
    <t>Banco Interamericano de Finanzas</t>
  </si>
  <si>
    <t>Banco Internacional del Perú - Interbank</t>
  </si>
  <si>
    <t>Letras Hipotecarias "Serbanco"</t>
  </si>
  <si>
    <t>Citibank, N.A., Sucursal de Lima</t>
  </si>
  <si>
    <t>Otros Bonos del Sistema Financiero</t>
  </si>
  <si>
    <t>BSCH</t>
  </si>
  <si>
    <t>Mibanco</t>
  </si>
  <si>
    <t>Certificados de Depósito Seriados</t>
  </si>
  <si>
    <t>Bonos Corporativos</t>
  </si>
  <si>
    <t>Banco Ripley</t>
  </si>
  <si>
    <t xml:space="preserve">Scotiabank Perú </t>
  </si>
  <si>
    <t>Acciones Preferentes</t>
  </si>
  <si>
    <t>EMPRESAS FINANCIERAS</t>
  </si>
  <si>
    <t>Financiera CMR</t>
  </si>
  <si>
    <t>Financiera Cordillera</t>
  </si>
  <si>
    <t>EMPRESAS DE ARRENDAMIENTO FINANCIERO</t>
  </si>
  <si>
    <t xml:space="preserve">America Leasing </t>
  </si>
  <si>
    <t>Crédito Leasing S.A. - Credileasing</t>
  </si>
  <si>
    <t xml:space="preserve">Leasing Total </t>
  </si>
  <si>
    <t>SOCIEDADES TITULIZADORAS</t>
  </si>
  <si>
    <t xml:space="preserve">Bank New York      </t>
  </si>
  <si>
    <t xml:space="preserve">Bonos de Titulización </t>
  </si>
  <si>
    <t xml:space="preserve">BBVA América Finance </t>
  </si>
  <si>
    <t>Bonos de Titulización</t>
  </si>
  <si>
    <t>Continental Sociedad Titulizadora</t>
  </si>
  <si>
    <t>Bonos Titulizados Hipotecarios</t>
  </si>
  <si>
    <t>Credititulos Sociedad Titulizadora</t>
  </si>
  <si>
    <t>Bonos de Titulización Financiera CMR</t>
  </si>
  <si>
    <t>Bonos de Titulización Hand Oil</t>
  </si>
  <si>
    <t>Bonos de Titulización Inmuebles Panamericana - Mega Plaza</t>
  </si>
  <si>
    <t>Interoceanica IV Finance Limited</t>
  </si>
  <si>
    <t>Zero-Coupon Senior Secured</t>
  </si>
  <si>
    <t>Intertítulos Sociedad Titulizadora</t>
  </si>
  <si>
    <t>Certificados de Participación Napoleón I</t>
  </si>
  <si>
    <t>Bonos de Titulización Wong &amp; Metro</t>
  </si>
  <si>
    <t>Bonos de Titulización Graña &amp; Montero</t>
  </si>
  <si>
    <t>Bonos de Titulización Numa</t>
  </si>
  <si>
    <t>Bonos de Titulización Supermercados Peruanos</t>
  </si>
  <si>
    <t>Bonos de Titulización Arden</t>
  </si>
  <si>
    <t>Bonos Titulizados Grupo Drokasa</t>
  </si>
  <si>
    <t xml:space="preserve">Peru Enhanced Pass Trough SSCN </t>
  </si>
  <si>
    <t>Bonos de Titulización IRSA SUR</t>
  </si>
  <si>
    <t xml:space="preserve">Scotia Sociedad Titulizadora </t>
  </si>
  <si>
    <t>Bonos de Titulización Aguaytía, Eteselva y Termoselva</t>
  </si>
  <si>
    <t>Bonos de Titulización Alicorp</t>
  </si>
  <si>
    <t>Bonos de Titulización Cebtro Comercial La Marina</t>
  </si>
  <si>
    <t>Bonos de Titulización de Peajes de la Municipalidad Metropolitana de Lima</t>
  </si>
  <si>
    <t>FONDOS DE INVERSION</t>
  </si>
  <si>
    <t xml:space="preserve">AC Capitales SAFI </t>
  </si>
  <si>
    <t>Bonos de Fondos de Inversión</t>
  </si>
  <si>
    <t>Cuotas de Participación</t>
  </si>
  <si>
    <t xml:space="preserve">Compass Group SAFI </t>
  </si>
  <si>
    <t xml:space="preserve">Enfoca SAFI </t>
  </si>
  <si>
    <t xml:space="preserve">SEAF SAFI </t>
  </si>
  <si>
    <t xml:space="preserve">SIGMA SAFI </t>
  </si>
  <si>
    <t>ORGANISMOS INTERNACIONALES</t>
  </si>
  <si>
    <t>Banco Interamericano de Desarrollo</t>
  </si>
  <si>
    <t>Bonos</t>
  </si>
  <si>
    <t>Banco Latinoamericano de Exportaciones</t>
  </si>
  <si>
    <t>Corporación Financiera Internacional</t>
  </si>
  <si>
    <t>Corporación Andina de Fomento</t>
  </si>
  <si>
    <t>Deutsche Bank</t>
  </si>
  <si>
    <t>JPMC&amp;Cope</t>
  </si>
  <si>
    <t>OTRAS ENTIDADES FINANCIERAS</t>
  </si>
  <si>
    <t>Edyficar</t>
  </si>
  <si>
    <t>HOLDINGS</t>
  </si>
  <si>
    <t>Credicorp LTD.</t>
  </si>
  <si>
    <t>Instrumentos de Cobertura  1/</t>
  </si>
  <si>
    <t>Intergroup</t>
  </si>
  <si>
    <t>INDUSTRIA</t>
  </si>
  <si>
    <t>Alimentos y Bebidas</t>
  </si>
  <si>
    <t xml:space="preserve">Alicorp </t>
  </si>
  <si>
    <t>Papeles Comerciales</t>
  </si>
  <si>
    <t>Bonos de Empresas no Financieras</t>
  </si>
  <si>
    <t xml:space="preserve">Gloria </t>
  </si>
  <si>
    <t>J.R. Lindley</t>
  </si>
  <si>
    <t>Cemento</t>
  </si>
  <si>
    <t>Cementos Lima</t>
  </si>
  <si>
    <t>Acciones de Inversión</t>
  </si>
  <si>
    <t xml:space="preserve">Cementos Pacasmayo </t>
  </si>
  <si>
    <t xml:space="preserve">Cementos Yura </t>
  </si>
  <si>
    <t xml:space="preserve">Maquinaria </t>
  </si>
  <si>
    <t xml:space="preserve">Ferreyros </t>
  </si>
  <si>
    <t>Metálicas Básicas</t>
  </si>
  <si>
    <t>Aceros Arequipa</t>
  </si>
  <si>
    <t>Química</t>
  </si>
  <si>
    <t>Quimpac</t>
  </si>
  <si>
    <t>INMOBILIARIA Y CONSTRUCCIÓN</t>
  </si>
  <si>
    <t>Graña y Montero</t>
  </si>
  <si>
    <t>Inversiones Centenario</t>
  </si>
  <si>
    <t>HIDROCARBUROS</t>
  </si>
  <si>
    <t xml:space="preserve">Refinería La Pampilla </t>
  </si>
  <si>
    <t>Pluspetrol Camisea</t>
  </si>
  <si>
    <t>Pluspetrol Norte</t>
  </si>
  <si>
    <t>The Maple Gas Corporation del Perú</t>
  </si>
  <si>
    <t xml:space="preserve">Transportadora de Gas del Perú </t>
  </si>
  <si>
    <t>Bonos para Nuevos Proyectos</t>
  </si>
  <si>
    <t>MINERAS</t>
  </si>
  <si>
    <t xml:space="preserve">Atacocha </t>
  </si>
  <si>
    <t xml:space="preserve">Cía. De Minas Buenaventura </t>
  </si>
  <si>
    <t>American Depositary Receipt (ADR)</t>
  </si>
  <si>
    <t xml:space="preserve">Milpo </t>
  </si>
  <si>
    <t>Minera Barrick</t>
  </si>
  <si>
    <t xml:space="preserve">Minsur </t>
  </si>
  <si>
    <t>Minera Yanacocha</t>
  </si>
  <si>
    <t xml:space="preserve">Sociedad Minera Cerro Verde </t>
  </si>
  <si>
    <t>Southern Peru Copper Corporation</t>
  </si>
  <si>
    <t xml:space="preserve">Acciones Comunes </t>
  </si>
  <si>
    <t>Volcan Cia. Minera</t>
  </si>
  <si>
    <t>SERVICIOS PÚBLICOS</t>
  </si>
  <si>
    <t>Energía</t>
  </si>
  <si>
    <t xml:space="preserve">Cahua </t>
  </si>
  <si>
    <t xml:space="preserve">Duke Energy International Egenor - Egenor </t>
  </si>
  <si>
    <t xml:space="preserve">Edegel </t>
  </si>
  <si>
    <t xml:space="preserve">Edelnor </t>
  </si>
  <si>
    <t xml:space="preserve">Electroandes </t>
  </si>
  <si>
    <t xml:space="preserve">Energía del Sur </t>
  </si>
  <si>
    <t xml:space="preserve">Luz del Sur </t>
  </si>
  <si>
    <t>Telecomunicaciones</t>
  </si>
  <si>
    <t>América Móviles</t>
  </si>
  <si>
    <t xml:space="preserve">Telefónica del Perú </t>
  </si>
  <si>
    <t>Pagaré</t>
  </si>
  <si>
    <t xml:space="preserve">Telefónica Móviles </t>
  </si>
  <si>
    <t>SOCIEDADES CONCESIONARIAS</t>
  </si>
  <si>
    <t>Consorcio Agua Azul</t>
  </si>
  <si>
    <t>Bonos Nuevos Proyectos</t>
  </si>
  <si>
    <t>Consorcio Trans Mantaro</t>
  </si>
  <si>
    <t>Consesionaria Transvase Olmos</t>
  </si>
  <si>
    <t>Red de Energía del Perú</t>
  </si>
  <si>
    <t>DIVERSAS</t>
  </si>
  <si>
    <t xml:space="preserve">Empresa Editora El Comercio </t>
  </si>
  <si>
    <t>Palmas del Espino</t>
  </si>
  <si>
    <t>Saga Falabella</t>
  </si>
  <si>
    <t xml:space="preserve">Southern Cone Power Perú </t>
  </si>
  <si>
    <t xml:space="preserve">Supermercados Peruanos </t>
  </si>
  <si>
    <t>II. EMISORES EXTRANJEROS</t>
  </si>
  <si>
    <t>Gobierno de Alemania</t>
  </si>
  <si>
    <t>Bonos del Tesoro</t>
  </si>
  <si>
    <t>Gobierno de Colombia</t>
  </si>
  <si>
    <t>Gobierno de Brasil</t>
  </si>
  <si>
    <t>Gobierno de México</t>
  </si>
  <si>
    <t>Gobierno del Reino Unido</t>
  </si>
  <si>
    <t>Banco Itaú Buen Ayre</t>
  </si>
  <si>
    <t>American Depositary Share</t>
  </si>
  <si>
    <t>Bancolombia</t>
  </si>
  <si>
    <t xml:space="preserve">Banco Bilbao Vizcaya Argentaria </t>
  </si>
  <si>
    <t>Barclays Bank</t>
  </si>
  <si>
    <t>Bonos del Sistema Financiero</t>
  </si>
  <si>
    <t>Bradesco</t>
  </si>
  <si>
    <t>Brown Brothers Harriman &amp; Co</t>
  </si>
  <si>
    <t>Citigroup INC</t>
  </si>
  <si>
    <t xml:space="preserve">Bonos Corporativos </t>
  </si>
  <si>
    <t>Acciones</t>
  </si>
  <si>
    <t>Acciones preferentes</t>
  </si>
  <si>
    <t>JPMC &amp; Co</t>
  </si>
  <si>
    <t xml:space="preserve">JPMC &amp; Co Sucursal Londres </t>
  </si>
  <si>
    <t xml:space="preserve">Macquarie Bank </t>
  </si>
  <si>
    <t>Merril Lynch &amp; Co</t>
  </si>
  <si>
    <t>Instrumentos de Cobertura   1/</t>
  </si>
  <si>
    <t>Morgan Stanley</t>
  </si>
  <si>
    <t>Unibanco</t>
  </si>
  <si>
    <t>Wachovia</t>
  </si>
  <si>
    <t>Vale Overseas Limited</t>
  </si>
  <si>
    <t>Bonos del Sistema Financiero del Extranjero</t>
  </si>
  <si>
    <t>Berkshire Hathaway INC</t>
  </si>
  <si>
    <t>ADMINISTRADORAS DE FONDOS DE INVERSIÓN</t>
  </si>
  <si>
    <t>Larrain Vial S.A.</t>
  </si>
  <si>
    <t>Cuotas de Fondos de Inversión</t>
  </si>
  <si>
    <t>ADMINISTRADORAS DE FONDOS MUTUOS</t>
  </si>
  <si>
    <t>Aberdeen Asset Management Inc.</t>
  </si>
  <si>
    <t>Cuotas de Fondos Mutuos</t>
  </si>
  <si>
    <t>Allianz Global Investors</t>
  </si>
  <si>
    <t>Axa Rosemberg Investment Management Limited</t>
  </si>
  <si>
    <t>Bank Julius Baer &amp; Co. Ltd.</t>
  </si>
  <si>
    <t xml:space="preserve">     FONDO MUTUO EXT               </t>
  </si>
  <si>
    <t>Baring</t>
  </si>
  <si>
    <t>Blackrock</t>
  </si>
  <si>
    <t>BNP Paribas Asset Management</t>
  </si>
  <si>
    <t>Barclays</t>
  </si>
  <si>
    <t>Credit Agricole Funds</t>
  </si>
  <si>
    <t>Credit Suisse</t>
  </si>
  <si>
    <t>Dimensional Fund Advisors</t>
  </si>
  <si>
    <t>DWS</t>
  </si>
  <si>
    <t>Fidelity</t>
  </si>
  <si>
    <t>Fortis Investment Management Luxembourg</t>
  </si>
  <si>
    <t xml:space="preserve">Franklin Templeton Investment Services </t>
  </si>
  <si>
    <t>Gartmore Investment Limited</t>
  </si>
  <si>
    <t>Harbor Capital Advisors, Inc.</t>
  </si>
  <si>
    <t>ING</t>
  </si>
  <si>
    <t>Investec Asset Management Limited</t>
  </si>
  <si>
    <t>Janus</t>
  </si>
  <si>
    <t xml:space="preserve">J.P. Morgan Fleming Asset Management </t>
  </si>
  <si>
    <t>Legg Mason Funds Management, Inc.</t>
  </si>
  <si>
    <t>Mellon Global Management Limited</t>
  </si>
  <si>
    <t>Mellon Corp</t>
  </si>
  <si>
    <t xml:space="preserve">Merrill Lynch Investment Managers </t>
  </si>
  <si>
    <t>MFS International, Ltd.</t>
  </si>
  <si>
    <t>Morgan Stanley Investment</t>
  </si>
  <si>
    <t xml:space="preserve">Natixis Gloabal Associates </t>
  </si>
  <si>
    <t>Pictet Gestion (Luxembourg)</t>
  </si>
  <si>
    <t>Pioneer Funds</t>
  </si>
  <si>
    <t>Robeco Group N.V.</t>
  </si>
  <si>
    <t>Sanpaolo IMI Wealth Management</t>
  </si>
  <si>
    <t>State Street Bank and Trust Company</t>
  </si>
  <si>
    <t>Schroder Investment Management</t>
  </si>
  <si>
    <t>The Vanguard Group, Inc.</t>
  </si>
  <si>
    <t xml:space="preserve">UBS Global Asset Management </t>
  </si>
  <si>
    <t xml:space="preserve">WestLB Asset Management </t>
  </si>
  <si>
    <t>AMBEV International Finance</t>
  </si>
  <si>
    <t>Bonos de Empresa Privada</t>
  </si>
  <si>
    <t>Madeco</t>
  </si>
  <si>
    <t>América Móvil</t>
  </si>
  <si>
    <t xml:space="preserve">Petrobras </t>
  </si>
  <si>
    <t>CONSTRUCCIÓN</t>
  </si>
  <si>
    <t>Gafisa</t>
  </si>
  <si>
    <t>Odebrecht Fin</t>
  </si>
  <si>
    <t>METALURGIA</t>
  </si>
  <si>
    <t>GLT Trade Finance Co.</t>
  </si>
  <si>
    <t>Freeport-McMoRan Copper &amp; Gold Inc.</t>
  </si>
  <si>
    <t>Oil</t>
  </si>
  <si>
    <t>Newmont Corp.</t>
  </si>
  <si>
    <t>TECK Cominco limited</t>
  </si>
  <si>
    <t>Ripley</t>
  </si>
  <si>
    <t>LAN</t>
  </si>
  <si>
    <t>III. OPERACIONES EN TRÁNSITO</t>
  </si>
  <si>
    <t>Ctas. x Cobrar y Pagar Neto</t>
  </si>
  <si>
    <t>TOTAL</t>
  </si>
  <si>
    <t>1/</t>
  </si>
  <si>
    <t>Incluyen inversiones en los componentes de rendimiento y capital protegido de instrumentos de inversión estructurados.</t>
  </si>
  <si>
    <t>2/</t>
  </si>
  <si>
    <t>Incluye Depósitos Overnight y Certificados de Depóstito con Negociación Restringida del BCRP</t>
  </si>
  <si>
    <t>SUMMA</t>
  </si>
  <si>
    <t xml:space="preserve">Crpao Pen Trust </t>
  </si>
  <si>
    <t>Inkia Energy</t>
  </si>
  <si>
    <t>Cencosud Perú</t>
  </si>
  <si>
    <t>Ripley Perú</t>
  </si>
  <si>
    <t>Banco Central de Chile</t>
  </si>
  <si>
    <t>Títulos Banco Central</t>
  </si>
  <si>
    <t>Compañía Nacional de Chocolates</t>
  </si>
  <si>
    <t>Homex</t>
  </si>
  <si>
    <t>Larrain Vial PE</t>
  </si>
  <si>
    <t>BNP Paribas</t>
  </si>
  <si>
    <t xml:space="preserve">Bonos de Titulización  CRPAO PEN  Trust # 1 </t>
  </si>
</sst>
</file>

<file path=xl/styles.xml><?xml version="1.0" encoding="utf-8"?>
<styleSheet xmlns="http://schemas.openxmlformats.org/spreadsheetml/2006/main">
  <numFmts count="3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* #\ ###\ ##0.0\ ;_ *0.0_ ;_ * &quot;-&quot;?_ ;_ @_ "/>
    <numFmt numFmtId="173" formatCode="mmm\-yyyy"/>
    <numFmt numFmtId="174" formatCode="_ * #\ ###\ ###_ ;_ * \-#\ ###\ ###_ ;_ * &quot;-&quot;??_ ;_ @_ "/>
    <numFmt numFmtId="175" formatCode="0.0"/>
    <numFmt numFmtId="176" formatCode="#,##0.0"/>
    <numFmt numFmtId="177" formatCode="0.0%"/>
    <numFmt numFmtId="178" formatCode="&quot;Al &quot;dd&quot; de &quot;mmmm&quot; de &quot;yyyy"/>
    <numFmt numFmtId="179" formatCode="_ * #\ ###\ ###_ ;_ * \-#\ ###\ ###_ ;_ * &quot;-&quot;?,;_ @_ "/>
    <numFmt numFmtId="180" formatCode="#\ ##0_);\(#\ ##0\)"/>
    <numFmt numFmtId="181" formatCode="_(* #,##0.0_);_(* \(#,##0.0\);_(* &quot;-&quot;?_);_(@_)"/>
    <numFmt numFmtId="182" formatCode="\(###\ ##0_____________________);_(* \(#\ ###\ ##0\)\ ;* &quot;-&quot;????????????;_(@_)"/>
    <numFmt numFmtId="183" formatCode="_-* #,##0.00000000000_-;\-* #,##0.00000000000_-;_-* &quot;-&quot;??_-;_-@_-"/>
    <numFmt numFmtId="184" formatCode="_(* #.##0.00_);_(* \(#.##0.00\);_(* &quot;-&quot;??_);_(@_)"/>
    <numFmt numFmtId="185" formatCode="_(* #.0.;_(* \(#.0.;_(* &quot;-&quot;??_);_(@_ⴆ"/>
    <numFmt numFmtId="186" formatCode="_(* #.;_(* \(#.;_(* &quot;-&quot;??_);_(@_ⴆ"/>
    <numFmt numFmtId="187" formatCode="_ * #,##0.0000000000_ ;_ * \-#,##0.0000000000_ ;_ * &quot;-&quot;??????????_ ;_ @_ "/>
  </numFmts>
  <fonts count="34">
    <font>
      <sz val="11"/>
      <color indexed="8"/>
      <name val="Calibri"/>
      <family val="2"/>
    </font>
    <font>
      <sz val="10"/>
      <name val="Univers (WN)"/>
      <family val="0"/>
    </font>
    <font>
      <sz val="22"/>
      <name val="Times New Roman"/>
      <family val="1"/>
    </font>
    <font>
      <sz val="10"/>
      <name val="MS Sans Serif"/>
      <family val="0"/>
    </font>
    <font>
      <sz val="10"/>
      <name val="Arial"/>
      <family val="0"/>
    </font>
    <font>
      <sz val="12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b/>
      <sz val="10"/>
      <name val="Arial"/>
      <family val="0"/>
    </font>
    <font>
      <sz val="10"/>
      <name val="Arial Narrow"/>
      <family val="2"/>
    </font>
    <font>
      <sz val="8"/>
      <name val="Univers (WN)"/>
      <family val="0"/>
    </font>
    <font>
      <b/>
      <sz val="8"/>
      <name val="Tahoma"/>
      <family val="0"/>
    </font>
    <font>
      <sz val="8"/>
      <name val="Tahoma"/>
      <family val="0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thin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4" borderId="0" applyNumberFormat="0" applyBorder="0" applyAlignment="0" applyProtection="0"/>
    <xf numFmtId="0" fontId="17" fillId="16" borderId="1" applyNumberFormat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1" fillId="7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0" fillId="0" borderId="8" applyNumberFormat="0" applyFill="0" applyAlignment="0" applyProtection="0"/>
    <xf numFmtId="0" fontId="30" fillId="0" borderId="9" applyNumberFormat="0" applyFill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5" fillId="0" borderId="0" xfId="53" applyFont="1" applyFill="1" applyBorder="1" applyAlignment="1">
      <alignment horizontal="centerContinuous" vertical="center"/>
      <protection/>
    </xf>
    <xf numFmtId="0" fontId="6" fillId="0" borderId="0" xfId="55" applyFont="1" applyFill="1" applyBorder="1" applyAlignment="1">
      <alignment horizontal="centerContinuous" vertical="center"/>
      <protection/>
    </xf>
    <xf numFmtId="172" fontId="6" fillId="0" borderId="0" xfId="57" applyNumberFormat="1" applyFont="1" applyFill="1" applyBorder="1" applyAlignment="1">
      <alignment horizontal="centerContinuous" vertical="center"/>
    </xf>
    <xf numFmtId="0" fontId="7" fillId="0" borderId="10" xfId="55" applyFont="1" applyFill="1" applyBorder="1" applyAlignment="1">
      <alignment vertical="center"/>
      <protection/>
    </xf>
    <xf numFmtId="173" fontId="8" fillId="0" borderId="11" xfId="55" applyNumberFormat="1" applyFont="1" applyFill="1" applyBorder="1" applyAlignment="1">
      <alignment horizontal="center" vertical="center"/>
      <protection/>
    </xf>
    <xf numFmtId="0" fontId="7" fillId="0" borderId="12" xfId="55" applyFont="1" applyFill="1" applyBorder="1" applyAlignment="1">
      <alignment vertical="center"/>
      <protection/>
    </xf>
    <xf numFmtId="3" fontId="7" fillId="0" borderId="12" xfId="55" applyNumberFormat="1" applyFont="1" applyFill="1" applyBorder="1" applyAlignment="1">
      <alignment horizontal="center" vertical="center"/>
      <protection/>
    </xf>
    <xf numFmtId="172" fontId="7" fillId="0" borderId="12" xfId="57" applyNumberFormat="1" applyFont="1" applyFill="1" applyBorder="1" applyAlignment="1">
      <alignment horizontal="center" vertical="center"/>
    </xf>
    <xf numFmtId="0" fontId="7" fillId="0" borderId="0" xfId="55" applyFont="1" applyFill="1" applyBorder="1" applyAlignment="1">
      <alignment horizontal="center" vertical="center"/>
      <protection/>
    </xf>
    <xf numFmtId="3" fontId="7" fillId="0" borderId="0" xfId="55" applyNumberFormat="1" applyFont="1" applyFill="1" applyBorder="1" applyAlignment="1">
      <alignment horizontal="center" vertical="center"/>
      <protection/>
    </xf>
    <xf numFmtId="172" fontId="7" fillId="0" borderId="0" xfId="57" applyNumberFormat="1" applyFont="1" applyFill="1" applyBorder="1" applyAlignment="1">
      <alignment horizontal="center" vertical="center"/>
    </xf>
    <xf numFmtId="0" fontId="8" fillId="0" borderId="13" xfId="55" applyFont="1" applyFill="1" applyBorder="1" applyAlignment="1" applyProtection="1">
      <alignment vertical="center"/>
      <protection locked="0"/>
    </xf>
    <xf numFmtId="0" fontId="7" fillId="0" borderId="13" xfId="55" applyFont="1" applyFill="1" applyBorder="1" applyAlignment="1" applyProtection="1">
      <alignment vertical="center"/>
      <protection locked="0"/>
    </xf>
    <xf numFmtId="174" fontId="7" fillId="0" borderId="13" xfId="55" applyNumberFormat="1" applyFont="1" applyFill="1" applyBorder="1" applyAlignment="1" applyProtection="1">
      <alignment horizontal="right" vertical="center"/>
      <protection locked="0"/>
    </xf>
    <xf numFmtId="172" fontId="7" fillId="0" borderId="13" xfId="53" applyNumberFormat="1" applyFont="1" applyFill="1" applyBorder="1" applyAlignment="1">
      <alignment vertical="center"/>
      <protection/>
    </xf>
    <xf numFmtId="0" fontId="8" fillId="0" borderId="14" xfId="55" applyFont="1" applyFill="1" applyBorder="1" applyAlignment="1">
      <alignment vertical="center"/>
      <protection/>
    </xf>
    <xf numFmtId="0" fontId="7" fillId="0" borderId="14" xfId="55" applyFont="1" applyFill="1" applyBorder="1" applyAlignment="1">
      <alignment vertical="center"/>
      <protection/>
    </xf>
    <xf numFmtId="174" fontId="7" fillId="0" borderId="14" xfId="55" applyNumberFormat="1" applyFont="1" applyFill="1" applyBorder="1" applyAlignment="1">
      <alignment horizontal="right" vertical="center"/>
      <protection/>
    </xf>
    <xf numFmtId="172" fontId="7" fillId="0" borderId="14" xfId="53" applyNumberFormat="1" applyFont="1" applyFill="1" applyBorder="1" applyAlignment="1">
      <alignment vertical="center"/>
      <protection/>
    </xf>
    <xf numFmtId="0" fontId="8" fillId="0" borderId="0" xfId="55" applyFont="1" applyFill="1" applyBorder="1" applyAlignment="1">
      <alignment vertical="center"/>
      <protection/>
    </xf>
    <xf numFmtId="0" fontId="7" fillId="0" borderId="0" xfId="55" applyFont="1" applyFill="1" applyBorder="1" applyAlignment="1">
      <alignment vertical="center"/>
      <protection/>
    </xf>
    <xf numFmtId="174" fontId="7" fillId="0" borderId="0" xfId="55" applyNumberFormat="1" applyFont="1" applyFill="1" applyBorder="1" applyAlignment="1">
      <alignment horizontal="right" vertical="center"/>
      <protection/>
    </xf>
    <xf numFmtId="172" fontId="7" fillId="0" borderId="0" xfId="53" applyNumberFormat="1" applyFont="1" applyFill="1" applyBorder="1" applyAlignment="1">
      <alignment vertical="center"/>
      <protection/>
    </xf>
    <xf numFmtId="0" fontId="9" fillId="0" borderId="0" xfId="0" applyFont="1" applyFill="1" applyAlignment="1">
      <alignment/>
    </xf>
    <xf numFmtId="0" fontId="6" fillId="0" borderId="0" xfId="55" applyFont="1" applyFill="1" applyBorder="1" applyAlignment="1">
      <alignment vertical="center"/>
      <protection/>
    </xf>
    <xf numFmtId="174" fontId="6" fillId="0" borderId="0" xfId="55" applyNumberFormat="1" applyFont="1" applyFill="1" applyBorder="1" applyAlignment="1">
      <alignment horizontal="right" vertical="center"/>
      <protection/>
    </xf>
    <xf numFmtId="172" fontId="6" fillId="0" borderId="0" xfId="53" applyNumberFormat="1" applyFont="1" applyFill="1" applyBorder="1" applyAlignment="1">
      <alignment vertical="center"/>
      <protection/>
    </xf>
    <xf numFmtId="0" fontId="8" fillId="0" borderId="13" xfId="55" applyFont="1" applyFill="1" applyBorder="1" applyAlignment="1">
      <alignment vertical="center"/>
      <protection/>
    </xf>
    <xf numFmtId="0" fontId="7" fillId="0" borderId="13" xfId="55" applyFont="1" applyFill="1" applyBorder="1" applyAlignment="1">
      <alignment vertical="center"/>
      <protection/>
    </xf>
    <xf numFmtId="0" fontId="6" fillId="0" borderId="13" xfId="55" applyFont="1" applyFill="1" applyBorder="1" applyAlignment="1">
      <alignment vertical="center"/>
      <protection/>
    </xf>
    <xf numFmtId="174" fontId="6" fillId="0" borderId="13" xfId="55" applyNumberFormat="1" applyFont="1" applyFill="1" applyBorder="1" applyAlignment="1">
      <alignment vertical="center"/>
      <protection/>
    </xf>
    <xf numFmtId="172" fontId="6" fillId="0" borderId="13" xfId="53" applyNumberFormat="1" applyFont="1" applyFill="1" applyBorder="1" applyAlignment="1">
      <alignment vertical="center"/>
      <protection/>
    </xf>
    <xf numFmtId="0" fontId="6" fillId="0" borderId="14" xfId="55" applyFont="1" applyFill="1" applyBorder="1" applyAlignment="1">
      <alignment vertical="center"/>
      <protection/>
    </xf>
    <xf numFmtId="0" fontId="10" fillId="0" borderId="0" xfId="55" applyFont="1" applyFill="1" applyBorder="1" applyAlignment="1">
      <alignment vertical="center"/>
      <protection/>
    </xf>
    <xf numFmtId="0" fontId="10" fillId="0" borderId="13" xfId="55" applyFont="1" applyFill="1" applyBorder="1" applyAlignment="1">
      <alignment vertical="center"/>
      <protection/>
    </xf>
    <xf numFmtId="174" fontId="6" fillId="0" borderId="13" xfId="55" applyNumberFormat="1" applyFont="1" applyFill="1" applyBorder="1" applyAlignment="1">
      <alignment horizontal="right" vertical="center"/>
      <protection/>
    </xf>
    <xf numFmtId="0" fontId="1" fillId="0" borderId="13" xfId="0" applyFont="1" applyFill="1" applyBorder="1" applyAlignment="1">
      <alignment/>
    </xf>
    <xf numFmtId="0" fontId="8" fillId="0" borderId="15" xfId="55" applyFont="1" applyFill="1" applyBorder="1" applyAlignment="1">
      <alignment vertical="center"/>
      <protection/>
    </xf>
    <xf numFmtId="0" fontId="7" fillId="0" borderId="15" xfId="55" applyFont="1" applyFill="1" applyBorder="1" applyAlignment="1">
      <alignment vertical="center"/>
      <protection/>
    </xf>
    <xf numFmtId="0" fontId="6" fillId="0" borderId="15" xfId="55" applyFont="1" applyFill="1" applyBorder="1" applyAlignment="1">
      <alignment vertical="center"/>
      <protection/>
    </xf>
    <xf numFmtId="174" fontId="7" fillId="0" borderId="15" xfId="55" applyNumberFormat="1" applyFont="1" applyFill="1" applyBorder="1" applyAlignment="1">
      <alignment horizontal="right" vertical="center"/>
      <protection/>
    </xf>
    <xf numFmtId="172" fontId="7" fillId="0" borderId="15" xfId="53" applyNumberFormat="1" applyFont="1" applyFill="1" applyBorder="1" applyAlignment="1">
      <alignment vertical="center"/>
      <protection/>
    </xf>
    <xf numFmtId="174" fontId="6" fillId="0" borderId="13" xfId="54" applyNumberFormat="1" applyFont="1" applyFill="1" applyBorder="1" applyAlignment="1">
      <alignment vertical="center"/>
      <protection/>
    </xf>
    <xf numFmtId="174" fontId="6" fillId="0" borderId="0" xfId="54" applyNumberFormat="1" applyFont="1" applyFill="1" applyBorder="1" applyAlignment="1">
      <alignment vertical="center"/>
      <protection/>
    </xf>
    <xf numFmtId="174" fontId="7" fillId="0" borderId="0" xfId="54" applyNumberFormat="1" applyFont="1" applyFill="1" applyBorder="1" applyAlignment="1">
      <alignment vertical="center"/>
      <protection/>
    </xf>
    <xf numFmtId="174" fontId="7" fillId="0" borderId="14" xfId="54" applyNumberFormat="1" applyFont="1" applyFill="1" applyBorder="1" applyAlignment="1">
      <alignment vertical="center"/>
      <protection/>
    </xf>
    <xf numFmtId="174" fontId="7" fillId="0" borderId="13" xfId="54" applyNumberFormat="1" applyFont="1" applyFill="1" applyBorder="1" applyAlignment="1">
      <alignment vertical="center"/>
      <protection/>
    </xf>
    <xf numFmtId="174" fontId="7" fillId="0" borderId="0" xfId="55" applyNumberFormat="1" applyFont="1" applyFill="1" applyBorder="1" applyAlignment="1">
      <alignment vertical="center"/>
      <protection/>
    </xf>
    <xf numFmtId="174" fontId="6" fillId="0" borderId="0" xfId="55" applyNumberFormat="1" applyFont="1" applyFill="1" applyBorder="1" applyAlignment="1">
      <alignment vertical="center"/>
      <protection/>
    </xf>
    <xf numFmtId="174" fontId="7" fillId="0" borderId="13" xfId="55" applyNumberFormat="1" applyFont="1" applyFill="1" applyBorder="1" applyAlignment="1">
      <alignment horizontal="right" vertical="center"/>
      <protection/>
    </xf>
    <xf numFmtId="172" fontId="6" fillId="0" borderId="0" xfId="55" applyNumberFormat="1" applyFont="1" applyFill="1" applyBorder="1" applyAlignment="1">
      <alignment horizontal="right" vertical="center"/>
      <protection/>
    </xf>
    <xf numFmtId="174" fontId="7" fillId="0" borderId="14" xfId="55" applyNumberFormat="1" applyFont="1" applyFill="1" applyBorder="1" applyAlignment="1">
      <alignment vertical="center"/>
      <protection/>
    </xf>
    <xf numFmtId="174" fontId="7" fillId="0" borderId="13" xfId="55" applyNumberFormat="1" applyFont="1" applyFill="1" applyBorder="1" applyAlignment="1">
      <alignment vertical="center"/>
      <protection/>
    </xf>
    <xf numFmtId="174" fontId="7" fillId="0" borderId="15" xfId="55" applyNumberFormat="1" applyFont="1" applyFill="1" applyBorder="1" applyAlignment="1">
      <alignment vertical="center"/>
      <protection/>
    </xf>
    <xf numFmtId="174" fontId="6" fillId="0" borderId="15" xfId="55" applyNumberFormat="1" applyFont="1" applyFill="1" applyBorder="1" applyAlignment="1">
      <alignment vertical="center"/>
      <protection/>
    </xf>
    <xf numFmtId="172" fontId="6" fillId="0" borderId="15" xfId="53" applyNumberFormat="1" applyFont="1" applyFill="1" applyBorder="1" applyAlignment="1">
      <alignment vertical="center"/>
      <protection/>
    </xf>
    <xf numFmtId="0" fontId="6" fillId="0" borderId="0" xfId="55" applyFont="1" applyFill="1" applyBorder="1" applyAlignment="1" quotePrefix="1">
      <alignment horizontal="left" vertical="center"/>
      <protection/>
    </xf>
    <xf numFmtId="0" fontId="6" fillId="0" borderId="0" xfId="55" applyFont="1" applyFill="1" applyBorder="1" applyAlignment="1">
      <alignment horizontal="left" vertical="center"/>
      <protection/>
    </xf>
    <xf numFmtId="0" fontId="6" fillId="0" borderId="13" xfId="55" applyFont="1" applyFill="1" applyBorder="1" applyAlignment="1" quotePrefix="1">
      <alignment horizontal="left" vertical="center"/>
      <protection/>
    </xf>
    <xf numFmtId="0" fontId="7" fillId="0" borderId="0" xfId="55" applyFont="1" applyFill="1" applyBorder="1" applyAlignment="1">
      <alignment horizontal="left" vertical="center"/>
      <protection/>
    </xf>
    <xf numFmtId="1" fontId="4" fillId="0" borderId="0" xfId="0" applyNumberFormat="1" applyFont="1" applyFill="1" applyAlignment="1">
      <alignment/>
    </xf>
    <xf numFmtId="172" fontId="7" fillId="0" borderId="0" xfId="55" applyNumberFormat="1" applyFont="1" applyFill="1" applyBorder="1" applyAlignment="1">
      <alignment horizontal="right" vertical="center"/>
      <protection/>
    </xf>
    <xf numFmtId="172" fontId="6" fillId="0" borderId="13" xfId="55" applyNumberFormat="1" applyFont="1" applyFill="1" applyBorder="1" applyAlignment="1">
      <alignment horizontal="right" vertical="center"/>
      <protection/>
    </xf>
    <xf numFmtId="172" fontId="7" fillId="0" borderId="13" xfId="55" applyNumberFormat="1" applyFont="1" applyFill="1" applyBorder="1" applyAlignment="1">
      <alignment horizontal="right" vertical="center"/>
      <protection/>
    </xf>
    <xf numFmtId="0" fontId="1" fillId="0" borderId="0" xfId="0" applyFont="1" applyFill="1" applyBorder="1" applyAlignment="1">
      <alignment/>
    </xf>
    <xf numFmtId="172" fontId="1" fillId="0" borderId="13" xfId="0" applyNumberFormat="1" applyFont="1" applyFill="1" applyBorder="1" applyAlignment="1">
      <alignment/>
    </xf>
    <xf numFmtId="172" fontId="7" fillId="0" borderId="15" xfId="55" applyNumberFormat="1" applyFont="1" applyFill="1" applyBorder="1" applyAlignment="1">
      <alignment horizontal="right" vertical="center"/>
      <protection/>
    </xf>
    <xf numFmtId="174" fontId="6" fillId="0" borderId="15" xfId="55" applyNumberFormat="1" applyFont="1" applyFill="1" applyBorder="1" applyAlignment="1">
      <alignment horizontal="right" vertical="center"/>
      <protection/>
    </xf>
    <xf numFmtId="172" fontId="6" fillId="0" borderId="15" xfId="55" applyNumberFormat="1" applyFont="1" applyFill="1" applyBorder="1" applyAlignment="1">
      <alignment horizontal="right" vertical="center"/>
      <protection/>
    </xf>
    <xf numFmtId="172" fontId="7" fillId="0" borderId="14" xfId="55" applyNumberFormat="1" applyFont="1" applyFill="1" applyBorder="1" applyAlignment="1">
      <alignment horizontal="right" vertical="center"/>
      <protection/>
    </xf>
    <xf numFmtId="172" fontId="6" fillId="0" borderId="0" xfId="55" applyNumberFormat="1" applyFont="1" applyFill="1" applyBorder="1" applyAlignment="1">
      <alignment vertical="center"/>
      <protection/>
    </xf>
    <xf numFmtId="172" fontId="7" fillId="0" borderId="0" xfId="55" applyNumberFormat="1" applyFont="1" applyFill="1" applyBorder="1" applyAlignment="1">
      <alignment vertical="center"/>
      <protection/>
    </xf>
    <xf numFmtId="0" fontId="7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172" fontId="6" fillId="0" borderId="13" xfId="55" applyNumberFormat="1" applyFont="1" applyFill="1" applyBorder="1" applyAlignment="1">
      <alignment vertical="center"/>
      <protection/>
    </xf>
    <xf numFmtId="172" fontId="7" fillId="0" borderId="15" xfId="55" applyNumberFormat="1" applyFont="1" applyFill="1" applyBorder="1" applyAlignment="1">
      <alignment vertical="center"/>
      <protection/>
    </xf>
    <xf numFmtId="172" fontId="7" fillId="0" borderId="13" xfId="55" applyNumberFormat="1" applyFont="1" applyFill="1" applyBorder="1" applyAlignment="1">
      <alignment vertical="center"/>
      <protection/>
    </xf>
    <xf numFmtId="172" fontId="6" fillId="0" borderId="15" xfId="55" applyNumberFormat="1" applyFont="1" applyFill="1" applyBorder="1" applyAlignment="1">
      <alignment vertical="center"/>
      <protection/>
    </xf>
    <xf numFmtId="174" fontId="6" fillId="0" borderId="14" xfId="55" applyNumberFormat="1" applyFont="1" applyFill="1" applyBorder="1" applyAlignment="1">
      <alignment horizontal="right" vertical="center"/>
      <protection/>
    </xf>
    <xf numFmtId="172" fontId="6" fillId="0" borderId="14" xfId="55" applyNumberFormat="1" applyFont="1" applyFill="1" applyBorder="1" applyAlignment="1">
      <alignment vertical="center"/>
      <protection/>
    </xf>
    <xf numFmtId="175" fontId="7" fillId="0" borderId="13" xfId="53" applyNumberFormat="1" applyFont="1" applyFill="1" applyBorder="1" applyAlignment="1">
      <alignment vertical="center"/>
      <protection/>
    </xf>
    <xf numFmtId="174" fontId="7" fillId="0" borderId="15" xfId="53" applyNumberFormat="1" applyFont="1" applyFill="1" applyBorder="1" applyAlignment="1">
      <alignment horizontal="right" vertical="center"/>
      <protection/>
    </xf>
    <xf numFmtId="0" fontId="6" fillId="0" borderId="16" xfId="54" applyFont="1" applyFill="1" applyBorder="1" applyAlignment="1">
      <alignment vertical="center"/>
      <protection/>
    </xf>
    <xf numFmtId="0" fontId="7" fillId="0" borderId="16" xfId="55" applyFont="1" applyFill="1" applyBorder="1" applyAlignment="1">
      <alignment vertical="center"/>
      <protection/>
    </xf>
    <xf numFmtId="0" fontId="6" fillId="0" borderId="16" xfId="55" applyFont="1" applyFill="1" applyBorder="1" applyAlignment="1">
      <alignment vertical="center"/>
      <protection/>
    </xf>
    <xf numFmtId="172" fontId="7" fillId="0" borderId="16" xfId="57" applyNumberFormat="1" applyFont="1" applyFill="1" applyBorder="1" applyAlignment="1">
      <alignment horizontal="right" vertical="center"/>
    </xf>
    <xf numFmtId="172" fontId="1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72" fontId="6" fillId="0" borderId="0" xfId="0" applyNumberFormat="1" applyFont="1" applyFill="1" applyAlignment="1">
      <alignment/>
    </xf>
    <xf numFmtId="4" fontId="11" fillId="0" borderId="0" xfId="0" applyNumberFormat="1" applyFont="1" applyFill="1" applyAlignment="1">
      <alignment/>
    </xf>
    <xf numFmtId="176" fontId="1" fillId="0" borderId="0" xfId="0" applyNumberFormat="1" applyFont="1" applyFill="1" applyAlignment="1">
      <alignment/>
    </xf>
    <xf numFmtId="0" fontId="5" fillId="0" borderId="0" xfId="53" applyFont="1" applyFill="1" applyBorder="1" applyAlignment="1">
      <alignment horizontal="center" vertical="center"/>
      <protection/>
    </xf>
    <xf numFmtId="174" fontId="7" fillId="0" borderId="0" xfId="55" applyNumberFormat="1" applyFont="1" applyFill="1" applyBorder="1" applyAlignment="1">
      <alignment horizontal="center" vertical="center"/>
      <protection/>
    </xf>
    <xf numFmtId="172" fontId="7" fillId="0" borderId="13" xfId="53" applyNumberFormat="1" applyFont="1" applyFill="1" applyBorder="1" applyAlignment="1">
      <alignment horizontal="center" vertical="center"/>
      <protection/>
    </xf>
    <xf numFmtId="172" fontId="7" fillId="0" borderId="14" xfId="53" applyNumberFormat="1" applyFont="1" applyFill="1" applyBorder="1" applyAlignment="1">
      <alignment horizontal="center" vertical="center"/>
      <protection/>
    </xf>
    <xf numFmtId="172" fontId="7" fillId="0" borderId="0" xfId="53" applyNumberFormat="1" applyFont="1" applyFill="1" applyBorder="1" applyAlignment="1">
      <alignment horizontal="center" vertical="center"/>
      <protection/>
    </xf>
    <xf numFmtId="172" fontId="7" fillId="0" borderId="16" xfId="57" applyNumberFormat="1" applyFont="1" applyFill="1" applyBorder="1" applyAlignment="1">
      <alignment horizontal="center" vertical="center"/>
    </xf>
    <xf numFmtId="172" fontId="1" fillId="0" borderId="0" xfId="0" applyNumberFormat="1" applyFont="1" applyFill="1" applyAlignment="1">
      <alignment horizontal="center"/>
    </xf>
    <xf numFmtId="172" fontId="6" fillId="0" borderId="0" xfId="0" applyNumberFormat="1" applyFont="1" applyFill="1" applyAlignment="1">
      <alignment horizontal="center"/>
    </xf>
    <xf numFmtId="172" fontId="6" fillId="0" borderId="0" xfId="53" applyNumberFormat="1" applyFont="1" applyFill="1" applyBorder="1" applyAlignment="1">
      <alignment horizontal="center" vertical="center"/>
      <protection/>
    </xf>
    <xf numFmtId="172" fontId="6" fillId="0" borderId="13" xfId="53" applyNumberFormat="1" applyFont="1" applyFill="1" applyBorder="1" applyAlignment="1">
      <alignment horizontal="center" vertical="center"/>
      <protection/>
    </xf>
    <xf numFmtId="172" fontId="7" fillId="0" borderId="15" xfId="53" applyNumberFormat="1" applyFont="1" applyFill="1" applyBorder="1" applyAlignment="1">
      <alignment horizontal="center" vertical="center"/>
      <protection/>
    </xf>
    <xf numFmtId="174" fontId="7" fillId="0" borderId="14" xfId="54" applyNumberFormat="1" applyFont="1" applyFill="1" applyBorder="1" applyAlignment="1">
      <alignment horizontal="center" vertical="center"/>
      <protection/>
    </xf>
    <xf numFmtId="174" fontId="7" fillId="0" borderId="14" xfId="55" applyNumberFormat="1" applyFont="1" applyFill="1" applyBorder="1" applyAlignment="1">
      <alignment horizontal="center" vertical="center"/>
      <protection/>
    </xf>
    <xf numFmtId="172" fontId="6" fillId="0" borderId="0" xfId="55" applyNumberFormat="1" applyFont="1" applyFill="1" applyBorder="1" applyAlignment="1">
      <alignment horizontal="center" vertical="center"/>
      <protection/>
    </xf>
    <xf numFmtId="1" fontId="4" fillId="0" borderId="0" xfId="0" applyNumberFormat="1" applyFont="1" applyFill="1" applyAlignment="1">
      <alignment horizontal="center"/>
    </xf>
    <xf numFmtId="172" fontId="7" fillId="0" borderId="0" xfId="55" applyNumberFormat="1" applyFont="1" applyFill="1" applyBorder="1" applyAlignment="1">
      <alignment horizontal="center" vertical="center"/>
      <protection/>
    </xf>
    <xf numFmtId="172" fontId="6" fillId="0" borderId="13" xfId="55" applyNumberFormat="1" applyFont="1" applyFill="1" applyBorder="1" applyAlignment="1">
      <alignment horizontal="center" vertical="center"/>
      <protection/>
    </xf>
    <xf numFmtId="172" fontId="7" fillId="0" borderId="13" xfId="55" applyNumberFormat="1" applyFont="1" applyFill="1" applyBorder="1" applyAlignment="1">
      <alignment horizontal="center" vertical="center"/>
      <protection/>
    </xf>
    <xf numFmtId="172" fontId="1" fillId="0" borderId="13" xfId="0" applyNumberFormat="1" applyFont="1" applyFill="1" applyBorder="1" applyAlignment="1">
      <alignment horizontal="center"/>
    </xf>
    <xf numFmtId="172" fontId="7" fillId="0" borderId="14" xfId="55" applyNumberFormat="1" applyFont="1" applyFill="1" applyBorder="1" applyAlignment="1">
      <alignment horizontal="center" vertical="center"/>
      <protection/>
    </xf>
    <xf numFmtId="0" fontId="6" fillId="0" borderId="13" xfId="0" applyFont="1" applyFill="1" applyBorder="1" applyAlignment="1">
      <alignment horizontal="center" vertical="center"/>
    </xf>
    <xf numFmtId="175" fontId="7" fillId="0" borderId="14" xfId="53" applyNumberFormat="1" applyFont="1" applyFill="1" applyBorder="1" applyAlignment="1">
      <alignment horizontal="center" vertical="center"/>
      <protection/>
    </xf>
    <xf numFmtId="0" fontId="5" fillId="0" borderId="0" xfId="53" applyFont="1" applyFill="1" applyBorder="1" applyAlignment="1">
      <alignment horizontal="center"/>
      <protection/>
    </xf>
    <xf numFmtId="172" fontId="7" fillId="0" borderId="12" xfId="57" applyNumberFormat="1" applyFont="1" applyFill="1" applyBorder="1" applyAlignment="1">
      <alignment horizontal="center"/>
    </xf>
    <xf numFmtId="172" fontId="7" fillId="0" borderId="0" xfId="57" applyNumberFormat="1" applyFont="1" applyFill="1" applyBorder="1" applyAlignment="1">
      <alignment horizontal="center"/>
    </xf>
    <xf numFmtId="172" fontId="7" fillId="0" borderId="13" xfId="53" applyNumberFormat="1" applyFont="1" applyFill="1" applyBorder="1" applyAlignment="1">
      <alignment horizontal="center"/>
      <protection/>
    </xf>
    <xf numFmtId="172" fontId="7" fillId="0" borderId="14" xfId="53" applyNumberFormat="1" applyFont="1" applyFill="1" applyBorder="1" applyAlignment="1">
      <alignment horizontal="center"/>
      <protection/>
    </xf>
    <xf numFmtId="172" fontId="7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172" fontId="6" fillId="0" borderId="13" xfId="53" applyNumberFormat="1" applyFont="1" applyFill="1" applyBorder="1" applyAlignment="1">
      <alignment horizontal="center"/>
      <protection/>
    </xf>
    <xf numFmtId="172" fontId="7" fillId="0" borderId="15" xfId="53" applyNumberFormat="1" applyFont="1" applyFill="1" applyBorder="1" applyAlignment="1">
      <alignment horizontal="center"/>
      <protection/>
    </xf>
    <xf numFmtId="172" fontId="6" fillId="0" borderId="0" xfId="55" applyNumberFormat="1" applyFont="1" applyFill="1" applyBorder="1" applyAlignment="1">
      <alignment horizontal="center"/>
      <protection/>
    </xf>
    <xf numFmtId="172" fontId="6" fillId="0" borderId="15" xfId="53" applyNumberFormat="1" applyFont="1" applyFill="1" applyBorder="1" applyAlignment="1">
      <alignment horizontal="center"/>
      <protection/>
    </xf>
    <xf numFmtId="172" fontId="7" fillId="0" borderId="0" xfId="55" applyNumberFormat="1" applyFont="1" applyFill="1" applyBorder="1" applyAlignment="1">
      <alignment horizontal="center"/>
      <protection/>
    </xf>
    <xf numFmtId="172" fontId="6" fillId="0" borderId="13" xfId="55" applyNumberFormat="1" applyFont="1" applyFill="1" applyBorder="1" applyAlignment="1">
      <alignment horizontal="center"/>
      <protection/>
    </xf>
    <xf numFmtId="172" fontId="7" fillId="0" borderId="13" xfId="55" applyNumberFormat="1" applyFont="1" applyFill="1" applyBorder="1" applyAlignment="1">
      <alignment horizontal="center"/>
      <protection/>
    </xf>
    <xf numFmtId="172" fontId="7" fillId="0" borderId="15" xfId="55" applyNumberFormat="1" applyFont="1" applyFill="1" applyBorder="1" applyAlignment="1">
      <alignment horizontal="center"/>
      <protection/>
    </xf>
    <xf numFmtId="172" fontId="6" fillId="0" borderId="15" xfId="55" applyNumberFormat="1" applyFont="1" applyFill="1" applyBorder="1" applyAlignment="1">
      <alignment horizontal="center"/>
      <protection/>
    </xf>
    <xf numFmtId="172" fontId="7" fillId="0" borderId="14" xfId="55" applyNumberFormat="1" applyFont="1" applyFill="1" applyBorder="1" applyAlignment="1">
      <alignment horizontal="center"/>
      <protection/>
    </xf>
    <xf numFmtId="0" fontId="6" fillId="0" borderId="13" xfId="0" applyFont="1" applyFill="1" applyBorder="1" applyAlignment="1">
      <alignment horizontal="center"/>
    </xf>
    <xf numFmtId="172" fontId="6" fillId="0" borderId="14" xfId="55" applyNumberFormat="1" applyFont="1" applyFill="1" applyBorder="1" applyAlignment="1">
      <alignment horizontal="center"/>
      <protection/>
    </xf>
    <xf numFmtId="175" fontId="7" fillId="0" borderId="14" xfId="53" applyNumberFormat="1" applyFont="1" applyFill="1" applyBorder="1" applyAlignment="1">
      <alignment horizontal="center"/>
      <protection/>
    </xf>
    <xf numFmtId="172" fontId="7" fillId="0" borderId="16" xfId="57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/>
    </xf>
    <xf numFmtId="175" fontId="7" fillId="0" borderId="13" xfId="55" applyNumberFormat="1" applyFont="1" applyFill="1" applyBorder="1" applyAlignment="1" applyProtection="1">
      <alignment horizontal="right" vertical="center"/>
      <protection locked="0"/>
    </xf>
    <xf numFmtId="175" fontId="7" fillId="0" borderId="14" xfId="55" applyNumberFormat="1" applyFont="1" applyFill="1" applyBorder="1" applyAlignment="1">
      <alignment horizontal="right" vertical="center"/>
      <protection/>
    </xf>
    <xf numFmtId="175" fontId="7" fillId="0" borderId="0" xfId="55" applyNumberFormat="1" applyFont="1" applyFill="1" applyBorder="1" applyAlignment="1">
      <alignment horizontal="right" vertical="center"/>
      <protection/>
    </xf>
    <xf numFmtId="175" fontId="6" fillId="0" borderId="0" xfId="55" applyNumberFormat="1" applyFont="1" applyFill="1" applyBorder="1" applyAlignment="1">
      <alignment horizontal="right" vertical="center"/>
      <protection/>
    </xf>
    <xf numFmtId="175" fontId="6" fillId="0" borderId="13" xfId="55" applyNumberFormat="1" applyFont="1" applyFill="1" applyBorder="1" applyAlignment="1">
      <alignment vertical="center"/>
      <protection/>
    </xf>
    <xf numFmtId="175" fontId="6" fillId="0" borderId="13" xfId="55" applyNumberFormat="1" applyFont="1" applyFill="1" applyBorder="1" applyAlignment="1">
      <alignment horizontal="right" vertical="center"/>
      <protection/>
    </xf>
    <xf numFmtId="175" fontId="1" fillId="0" borderId="13" xfId="0" applyNumberFormat="1" applyFont="1" applyFill="1" applyBorder="1" applyAlignment="1">
      <alignment/>
    </xf>
    <xf numFmtId="175" fontId="7" fillId="0" borderId="15" xfId="55" applyNumberFormat="1" applyFont="1" applyFill="1" applyBorder="1" applyAlignment="1">
      <alignment horizontal="right" vertical="center"/>
      <protection/>
    </xf>
    <xf numFmtId="175" fontId="6" fillId="0" borderId="13" xfId="54" applyNumberFormat="1" applyFont="1" applyFill="1" applyBorder="1" applyAlignment="1">
      <alignment vertical="center"/>
      <protection/>
    </xf>
    <xf numFmtId="175" fontId="7" fillId="0" borderId="0" xfId="54" applyNumberFormat="1" applyFont="1" applyFill="1" applyBorder="1" applyAlignment="1">
      <alignment vertical="center"/>
      <protection/>
    </xf>
    <xf numFmtId="175" fontId="6" fillId="0" borderId="0" xfId="54" applyNumberFormat="1" applyFont="1" applyFill="1" applyBorder="1" applyAlignment="1">
      <alignment vertical="center"/>
      <protection/>
    </xf>
    <xf numFmtId="175" fontId="7" fillId="0" borderId="14" xfId="54" applyNumberFormat="1" applyFont="1" applyFill="1" applyBorder="1" applyAlignment="1">
      <alignment vertical="center"/>
      <protection/>
    </xf>
    <xf numFmtId="175" fontId="7" fillId="0" borderId="13" xfId="54" applyNumberFormat="1" applyFont="1" applyFill="1" applyBorder="1" applyAlignment="1">
      <alignment vertical="center"/>
      <protection/>
    </xf>
    <xf numFmtId="175" fontId="7" fillId="0" borderId="0" xfId="55" applyNumberFormat="1" applyFont="1" applyFill="1" applyBorder="1" applyAlignment="1">
      <alignment vertical="center"/>
      <protection/>
    </xf>
    <xf numFmtId="175" fontId="6" fillId="0" borderId="0" xfId="55" applyNumberFormat="1" applyFont="1" applyFill="1" applyBorder="1" applyAlignment="1">
      <alignment vertical="center"/>
      <protection/>
    </xf>
    <xf numFmtId="175" fontId="7" fillId="0" borderId="13" xfId="55" applyNumberFormat="1" applyFont="1" applyFill="1" applyBorder="1" applyAlignment="1">
      <alignment horizontal="right" vertical="center"/>
      <protection/>
    </xf>
    <xf numFmtId="175" fontId="7" fillId="0" borderId="14" xfId="55" applyNumberFormat="1" applyFont="1" applyFill="1" applyBorder="1" applyAlignment="1">
      <alignment vertical="center"/>
      <protection/>
    </xf>
    <xf numFmtId="175" fontId="7" fillId="0" borderId="13" xfId="55" applyNumberFormat="1" applyFont="1" applyFill="1" applyBorder="1" applyAlignment="1">
      <alignment vertical="center"/>
      <protection/>
    </xf>
    <xf numFmtId="175" fontId="7" fillId="0" borderId="15" xfId="55" applyNumberFormat="1" applyFont="1" applyFill="1" applyBorder="1" applyAlignment="1">
      <alignment vertical="center"/>
      <protection/>
    </xf>
    <xf numFmtId="175" fontId="1" fillId="0" borderId="0" xfId="0" applyNumberFormat="1" applyFont="1" applyFill="1" applyBorder="1" applyAlignment="1">
      <alignment/>
    </xf>
    <xf numFmtId="175" fontId="7" fillId="0" borderId="13" xfId="0" applyNumberFormat="1" applyFont="1" applyFill="1" applyBorder="1" applyAlignment="1">
      <alignment vertical="center"/>
    </xf>
    <xf numFmtId="175" fontId="7" fillId="0" borderId="15" xfId="53" applyNumberFormat="1" applyFont="1" applyFill="1" applyBorder="1" applyAlignment="1">
      <alignment horizontal="right" vertical="center"/>
      <protection/>
    </xf>
    <xf numFmtId="175" fontId="7" fillId="0" borderId="16" xfId="57" applyNumberFormat="1" applyFont="1" applyFill="1" applyBorder="1" applyAlignment="1">
      <alignment horizontal="right" vertical="center"/>
    </xf>
    <xf numFmtId="172" fontId="7" fillId="0" borderId="17" xfId="53" applyNumberFormat="1" applyFont="1" applyFill="1" applyBorder="1" applyAlignment="1">
      <alignment horizontal="center" vertical="center"/>
      <protection/>
    </xf>
    <xf numFmtId="173" fontId="8" fillId="0" borderId="11" xfId="55" applyNumberFormat="1" applyFont="1" applyFill="1" applyBorder="1" applyAlignment="1">
      <alignment horizontal="center" vertical="center"/>
      <protection/>
    </xf>
    <xf numFmtId="0" fontId="2" fillId="0" borderId="0" xfId="53" applyFont="1" applyFill="1" applyBorder="1" applyAlignment="1">
      <alignment horizontal="center" vertical="center" wrapText="1"/>
      <protection/>
    </xf>
    <xf numFmtId="0" fontId="5" fillId="0" borderId="0" xfId="53" applyFont="1" applyFill="1" applyBorder="1" applyAlignment="1">
      <alignment horizontal="center" vertic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rmal_Libro21" xfId="54"/>
    <cellStyle name="Normal_PAG_11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5">
    <dxf>
      <font>
        <b/>
        <i val="0"/>
      </font>
      <fill>
        <patternFill>
          <bgColor indexed="42"/>
        </patternFill>
      </fill>
    </dxf>
    <dxf>
      <font>
        <color indexed="9"/>
      </font>
      <fill>
        <patternFill patternType="solid">
          <bgColor indexed="9"/>
        </patternFill>
      </fill>
    </dxf>
    <dxf>
      <font>
        <color auto="1"/>
      </font>
      <fill>
        <patternFill>
          <bgColor indexed="42"/>
        </patternFill>
      </fill>
    </dxf>
    <dxf>
      <font>
        <color indexed="42"/>
      </font>
      <fill>
        <patternFill patternType="solid">
          <bgColor indexed="42"/>
        </patternFill>
      </fill>
    </dxf>
    <dxf>
      <font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J637"/>
  <sheetViews>
    <sheetView tabSelected="1" zoomScalePageLayoutView="0" workbookViewId="0" topLeftCell="A610">
      <selection activeCell="K635" sqref="K635"/>
    </sheetView>
  </sheetViews>
  <sheetFormatPr defaultColWidth="11.421875" defaultRowHeight="15"/>
  <cols>
    <col min="1" max="2" width="1.8515625" style="1" customWidth="1"/>
    <col min="3" max="3" width="2.28125" style="1" customWidth="1"/>
    <col min="4" max="4" width="36.7109375" style="1" customWidth="1"/>
    <col min="5" max="5" width="8.421875" style="1" bestFit="1" customWidth="1"/>
    <col min="6" max="6" width="5.140625" style="99" customWidth="1"/>
    <col min="7" max="7" width="4.57421875" style="88" customWidth="1"/>
    <col min="8" max="8" width="8.140625" style="1" customWidth="1"/>
    <col min="9" max="9" width="5.140625" style="99" customWidth="1"/>
    <col min="10" max="10" width="3.421875" style="88" customWidth="1"/>
    <col min="11" max="11" width="9.00390625" style="1" customWidth="1"/>
    <col min="12" max="12" width="5.57421875" style="99" customWidth="1"/>
    <col min="13" max="16384" width="11.421875" style="1" customWidth="1"/>
  </cols>
  <sheetData>
    <row r="1" spans="1:12" ht="55.5" customHeight="1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ht="15.75">
      <c r="A2" s="164" t="s">
        <v>1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</row>
    <row r="3" spans="1:12" ht="16.5" thickBot="1">
      <c r="A3" s="2"/>
      <c r="B3" s="3"/>
      <c r="C3" s="3"/>
      <c r="D3" s="3"/>
      <c r="E3" s="4"/>
      <c r="F3" s="115"/>
      <c r="G3" s="2"/>
      <c r="H3" s="4"/>
      <c r="I3" s="93"/>
      <c r="J3" s="2"/>
      <c r="K3" s="4"/>
      <c r="L3" s="93"/>
    </row>
    <row r="4" spans="1:12" ht="12.75">
      <c r="A4" s="5"/>
      <c r="B4" s="5"/>
      <c r="C4" s="5"/>
      <c r="D4" s="5"/>
      <c r="E4" s="162">
        <v>39417</v>
      </c>
      <c r="F4" s="162"/>
      <c r="G4" s="6"/>
      <c r="H4" s="162">
        <v>39539</v>
      </c>
      <c r="I4" s="162"/>
      <c r="J4" s="6"/>
      <c r="K4" s="162">
        <v>39661</v>
      </c>
      <c r="L4" s="162"/>
    </row>
    <row r="5" spans="1:12" ht="12.75">
      <c r="A5" s="7"/>
      <c r="B5" s="7"/>
      <c r="C5" s="7"/>
      <c r="D5" s="7"/>
      <c r="E5" s="8" t="s">
        <v>2</v>
      </c>
      <c r="F5" s="116" t="s">
        <v>3</v>
      </c>
      <c r="G5" s="9"/>
      <c r="H5" s="8" t="s">
        <v>2</v>
      </c>
      <c r="I5" s="9" t="s">
        <v>3</v>
      </c>
      <c r="J5" s="9"/>
      <c r="K5" s="8" t="s">
        <v>2</v>
      </c>
      <c r="L5" s="9" t="s">
        <v>3</v>
      </c>
    </row>
    <row r="6" spans="1:12" ht="12.75">
      <c r="A6" s="10"/>
      <c r="B6" s="10"/>
      <c r="C6" s="10"/>
      <c r="D6" s="10"/>
      <c r="E6" s="11"/>
      <c r="F6" s="117"/>
      <c r="G6" s="12"/>
      <c r="H6" s="11"/>
      <c r="I6" s="12"/>
      <c r="J6" s="12"/>
      <c r="K6" s="11"/>
      <c r="L6" s="12"/>
    </row>
    <row r="7" spans="1:12" ht="12.75">
      <c r="A7" s="13" t="s">
        <v>4</v>
      </c>
      <c r="B7" s="14"/>
      <c r="C7" s="14"/>
      <c r="D7" s="14"/>
      <c r="E7" s="15">
        <v>52923458.562043704</v>
      </c>
      <c r="F7" s="118">
        <v>86.68735424632041</v>
      </c>
      <c r="G7" s="16"/>
      <c r="H7" s="15">
        <f>+H8+H15+H18+H83+H93+H103+H143+H166+H189+H197+H241+H249+H266+H298+H342+H356+H185</f>
        <v>54135939.31989958</v>
      </c>
      <c r="I7" s="95">
        <f>+H7/$H$631*100</f>
        <v>85.91320028714587</v>
      </c>
      <c r="J7" s="16"/>
      <c r="K7" s="15">
        <f>+K8+K15+K18+K83+K93+K103+K143+K166+K189+K197+K241+K249+K266+K298+K342+K356+K185</f>
        <v>48173086.188359015</v>
      </c>
      <c r="L7" s="138">
        <f>+K7/$K$631*100</f>
        <v>83.13796110229269</v>
      </c>
    </row>
    <row r="8" spans="1:12" ht="12.75">
      <c r="A8" s="17"/>
      <c r="B8" s="18" t="s">
        <v>5</v>
      </c>
      <c r="C8" s="18"/>
      <c r="D8" s="18"/>
      <c r="E8" s="19">
        <v>13393998.735396018</v>
      </c>
      <c r="F8" s="119">
        <v>21.93904829157872</v>
      </c>
      <c r="G8" s="20"/>
      <c r="H8" s="19">
        <f>+H9+H12</f>
        <v>14962095.959702099</v>
      </c>
      <c r="I8" s="96">
        <f>+H8/$H$631*100</f>
        <v>23.74469831040454</v>
      </c>
      <c r="J8" s="20"/>
      <c r="K8" s="19">
        <f>+K9+K12</f>
        <v>12933483.289642623</v>
      </c>
      <c r="L8" s="139">
        <f>+K8/$K$631*100</f>
        <v>22.320833389148675</v>
      </c>
    </row>
    <row r="9" spans="1:12" s="25" customFormat="1" ht="12.75">
      <c r="A9" s="21"/>
      <c r="B9" s="22"/>
      <c r="C9" s="22" t="s">
        <v>6</v>
      </c>
      <c r="D9" s="22"/>
      <c r="E9" s="23">
        <v>12603929.424409369</v>
      </c>
      <c r="F9" s="120">
        <v>20.644933732524454</v>
      </c>
      <c r="G9" s="24"/>
      <c r="H9" s="23">
        <f>+H10</f>
        <v>10506847.29716155</v>
      </c>
      <c r="I9" s="97">
        <f>+H9/$H$631*100</f>
        <v>16.674262746110447</v>
      </c>
      <c r="J9" s="24"/>
      <c r="K9" s="23">
        <f>+K10</f>
        <v>10108581.524777692</v>
      </c>
      <c r="L9" s="140">
        <f>+K9/$K$631*100</f>
        <v>17.445568139859095</v>
      </c>
    </row>
    <row r="10" spans="1:12" ht="12.75">
      <c r="A10" s="21"/>
      <c r="B10" s="22"/>
      <c r="C10" s="22"/>
      <c r="D10" s="26" t="s">
        <v>7</v>
      </c>
      <c r="E10" s="27">
        <v>12603929.424409369</v>
      </c>
      <c r="F10" s="121"/>
      <c r="G10" s="28"/>
      <c r="H10" s="27">
        <v>10506847.29716155</v>
      </c>
      <c r="I10" s="101"/>
      <c r="J10" s="28"/>
      <c r="K10" s="27">
        <v>10108581.524777692</v>
      </c>
      <c r="L10" s="141">
        <f>+K10/$K$631*100</f>
        <v>17.445568139859095</v>
      </c>
    </row>
    <row r="11" spans="1:12" ht="3.75" customHeight="1">
      <c r="A11" s="29"/>
      <c r="B11" s="30"/>
      <c r="C11" s="30"/>
      <c r="D11" s="31"/>
      <c r="E11" s="32"/>
      <c r="F11" s="122"/>
      <c r="G11" s="33"/>
      <c r="H11" s="32"/>
      <c r="I11" s="102"/>
      <c r="J11" s="33"/>
      <c r="K11" s="32"/>
      <c r="L11" s="142"/>
    </row>
    <row r="12" spans="1:12" s="25" customFormat="1" ht="12.75">
      <c r="A12" s="21"/>
      <c r="B12" s="22"/>
      <c r="C12" s="22" t="s">
        <v>8</v>
      </c>
      <c r="D12" s="22"/>
      <c r="E12" s="23">
        <v>790069.31098665</v>
      </c>
      <c r="F12" s="120">
        <v>1.294114559054268</v>
      </c>
      <c r="G12" s="24"/>
      <c r="H12" s="23">
        <f>+H13</f>
        <v>4455248.662540549</v>
      </c>
      <c r="I12" s="97">
        <f>+H12/$H$631*100</f>
        <v>7.070435564294092</v>
      </c>
      <c r="J12" s="24"/>
      <c r="K12" s="23">
        <f>+K13</f>
        <v>2824901.7648649304</v>
      </c>
      <c r="L12" s="140">
        <f>+K12/$K$631*100</f>
        <v>4.87526524928958</v>
      </c>
    </row>
    <row r="13" spans="1:12" ht="12.75">
      <c r="A13" s="21"/>
      <c r="B13" s="22"/>
      <c r="C13" s="22"/>
      <c r="D13" s="26" t="s">
        <v>9</v>
      </c>
      <c r="E13" s="27">
        <v>790069.31098665</v>
      </c>
      <c r="F13" s="121"/>
      <c r="G13" s="28"/>
      <c r="H13" s="27">
        <v>4455248.662540549</v>
      </c>
      <c r="I13" s="101"/>
      <c r="J13" s="28"/>
      <c r="K13" s="27">
        <v>2824901.7648649304</v>
      </c>
      <c r="L13" s="141">
        <f>+K13/$K$631*100</f>
        <v>4.87526524928958</v>
      </c>
    </row>
    <row r="14" spans="1:12" ht="3.75" customHeight="1">
      <c r="A14" s="29"/>
      <c r="B14" s="30"/>
      <c r="C14" s="30"/>
      <c r="D14" s="31"/>
      <c r="E14" s="32"/>
      <c r="F14" s="122"/>
      <c r="G14" s="33"/>
      <c r="H14" s="32"/>
      <c r="I14" s="102"/>
      <c r="J14" s="33"/>
      <c r="K14" s="32"/>
      <c r="L14" s="142"/>
    </row>
    <row r="15" spans="1:12" ht="12.75">
      <c r="A15" s="17"/>
      <c r="B15" s="18" t="s">
        <v>10</v>
      </c>
      <c r="C15" s="18"/>
      <c r="D15" s="34"/>
      <c r="E15" s="19">
        <v>84446.20876480169</v>
      </c>
      <c r="F15" s="119">
        <v>0.13832086210637867</v>
      </c>
      <c r="G15" s="20"/>
      <c r="H15" s="19">
        <f>+H16</f>
        <v>83300.8962265752</v>
      </c>
      <c r="I15" s="96">
        <f>+H15/$H$631*100</f>
        <v>0.13219769845171653</v>
      </c>
      <c r="J15" s="20"/>
      <c r="K15" s="19">
        <f>+K16</f>
        <v>72475.60835633209</v>
      </c>
      <c r="L15" s="139">
        <f>+K15/$K$631*100</f>
        <v>0.12507968214520968</v>
      </c>
    </row>
    <row r="16" spans="1:12" ht="12.75">
      <c r="A16" s="35"/>
      <c r="B16" s="26"/>
      <c r="C16" s="26"/>
      <c r="D16" s="26" t="s">
        <v>11</v>
      </c>
      <c r="E16" s="27">
        <v>84446.20876480169</v>
      </c>
      <c r="F16" s="121"/>
      <c r="G16" s="28"/>
      <c r="H16" s="27">
        <v>83300.8962265752</v>
      </c>
      <c r="I16" s="101"/>
      <c r="J16" s="28"/>
      <c r="K16" s="27">
        <v>72475.60835633209</v>
      </c>
      <c r="L16" s="141"/>
    </row>
    <row r="17" spans="1:12" ht="6.75" customHeight="1">
      <c r="A17" s="36"/>
      <c r="B17" s="31"/>
      <c r="C17" s="31"/>
      <c r="D17" s="31"/>
      <c r="E17" s="32"/>
      <c r="F17" s="122"/>
      <c r="G17" s="33"/>
      <c r="H17" s="32"/>
      <c r="I17" s="102"/>
      <c r="J17" s="33"/>
      <c r="K17" s="32"/>
      <c r="L17" s="142"/>
    </row>
    <row r="18" spans="1:12" ht="12.75">
      <c r="A18" s="17"/>
      <c r="B18" s="18" t="s">
        <v>12</v>
      </c>
      <c r="C18" s="18"/>
      <c r="D18" s="18"/>
      <c r="E18" s="19">
        <v>3319524.6406285237</v>
      </c>
      <c r="F18" s="119">
        <v>5.437301647892191</v>
      </c>
      <c r="G18" s="20"/>
      <c r="H18" s="19">
        <f>+H19+H26+H29+H38+H42+H48+H56+H64+H75+H70+H61</f>
        <v>3399714.2252519894</v>
      </c>
      <c r="I18" s="96">
        <f>+H18/$H$631*100</f>
        <v>5.395312851730064</v>
      </c>
      <c r="J18" s="20"/>
      <c r="K18" s="19">
        <f>+K19+K26+K29+K38+K42+K48+K56+K64+K75+K70+K61</f>
        <v>3397167.1516107256</v>
      </c>
      <c r="L18" s="139">
        <f>+K18/$K$631*100</f>
        <v>5.862890938817384</v>
      </c>
    </row>
    <row r="19" spans="1:12" s="25" customFormat="1" ht="12.75">
      <c r="A19" s="21"/>
      <c r="B19" s="22"/>
      <c r="C19" s="22" t="s">
        <v>13</v>
      </c>
      <c r="D19" s="22"/>
      <c r="E19" s="23">
        <v>968181.5161332143</v>
      </c>
      <c r="F19" s="120">
        <v>1.5858580739840922</v>
      </c>
      <c r="G19" s="24"/>
      <c r="H19" s="23">
        <f>SUM(H20:H24)</f>
        <v>937432.5407718732</v>
      </c>
      <c r="I19" s="97">
        <f>+H19/$H$631*100</f>
        <v>1.4876961708396448</v>
      </c>
      <c r="J19" s="24"/>
      <c r="K19" s="23">
        <f>SUM(K20:K24)</f>
        <v>873246.9263966872</v>
      </c>
      <c r="L19" s="140">
        <f>+K19/$K$631*100</f>
        <v>1.507064934880758</v>
      </c>
    </row>
    <row r="20" spans="1:12" ht="12.75">
      <c r="A20" s="21"/>
      <c r="B20" s="22"/>
      <c r="C20" s="22"/>
      <c r="D20" s="26" t="s">
        <v>14</v>
      </c>
      <c r="E20" s="27">
        <v>261919.80669308992</v>
      </c>
      <c r="F20" s="121"/>
      <c r="G20" s="28"/>
      <c r="H20" s="27">
        <v>166382.61351747002</v>
      </c>
      <c r="I20" s="101"/>
      <c r="J20" s="28"/>
      <c r="K20" s="27">
        <v>142833.2042967583</v>
      </c>
      <c r="L20" s="141"/>
    </row>
    <row r="21" spans="1:12" ht="12.75">
      <c r="A21" s="21"/>
      <c r="B21" s="22"/>
      <c r="C21" s="22"/>
      <c r="D21" s="26" t="s">
        <v>15</v>
      </c>
      <c r="E21" s="27">
        <v>0</v>
      </c>
      <c r="F21" s="121"/>
      <c r="G21" s="28"/>
      <c r="H21" s="27">
        <v>0</v>
      </c>
      <c r="I21" s="101"/>
      <c r="J21" s="28"/>
      <c r="K21" s="27">
        <v>0</v>
      </c>
      <c r="L21" s="141"/>
    </row>
    <row r="22" spans="1:12" ht="12.75">
      <c r="A22" s="21"/>
      <c r="B22" s="22"/>
      <c r="C22" s="22"/>
      <c r="D22" s="26" t="s">
        <v>16</v>
      </c>
      <c r="E22" s="27">
        <v>344404.29445015</v>
      </c>
      <c r="F22" s="121"/>
      <c r="G22" s="28"/>
      <c r="H22" s="27">
        <v>409709.62590841914</v>
      </c>
      <c r="I22" s="101"/>
      <c r="J22" s="28"/>
      <c r="K22" s="27">
        <v>373069.11554366455</v>
      </c>
      <c r="L22" s="141"/>
    </row>
    <row r="23" spans="1:12" ht="12.75">
      <c r="A23" s="21"/>
      <c r="B23" s="22"/>
      <c r="C23" s="22"/>
      <c r="D23" s="26" t="s">
        <v>17</v>
      </c>
      <c r="E23" s="27">
        <v>291503.95709478954</v>
      </c>
      <c r="F23" s="121"/>
      <c r="G23" s="28"/>
      <c r="H23" s="27">
        <v>289244.0266901075</v>
      </c>
      <c r="I23" s="101"/>
      <c r="J23" s="28"/>
      <c r="K23" s="27">
        <v>288628.98333078716</v>
      </c>
      <c r="L23" s="141"/>
    </row>
    <row r="24" spans="1:12" ht="12.75">
      <c r="A24" s="21"/>
      <c r="B24" s="22"/>
      <c r="C24" s="22"/>
      <c r="D24" s="26" t="s">
        <v>18</v>
      </c>
      <c r="E24" s="27">
        <v>70353.45789518491</v>
      </c>
      <c r="F24" s="121"/>
      <c r="G24" s="28"/>
      <c r="H24" s="27">
        <v>72096.2746558765</v>
      </c>
      <c r="I24" s="101"/>
      <c r="J24" s="28"/>
      <c r="K24" s="27">
        <v>68715.6232254772</v>
      </c>
      <c r="L24" s="141"/>
    </row>
    <row r="25" spans="1:12" ht="6" customHeight="1">
      <c r="A25" s="29"/>
      <c r="B25" s="30"/>
      <c r="C25" s="30"/>
      <c r="D25" s="31"/>
      <c r="E25" s="37"/>
      <c r="F25" s="122"/>
      <c r="G25" s="33"/>
      <c r="H25" s="37"/>
      <c r="I25" s="102"/>
      <c r="J25" s="33"/>
      <c r="K25" s="37"/>
      <c r="L25" s="143"/>
    </row>
    <row r="26" spans="1:12" ht="12.75">
      <c r="A26" s="21"/>
      <c r="B26" s="22"/>
      <c r="C26" s="22" t="s">
        <v>19</v>
      </c>
      <c r="D26" s="22"/>
      <c r="E26" s="23">
        <v>9011.25</v>
      </c>
      <c r="F26" s="120">
        <v>0.01476021110820595</v>
      </c>
      <c r="G26" s="24"/>
      <c r="H26" s="23">
        <f>+H27</f>
        <v>0</v>
      </c>
      <c r="I26" s="97">
        <f>+H26/$H$631*100</f>
        <v>0</v>
      </c>
      <c r="J26" s="24"/>
      <c r="K26" s="23">
        <f>+K27</f>
        <v>0</v>
      </c>
      <c r="L26" s="97">
        <f>+K26/$H$631*100</f>
        <v>0</v>
      </c>
    </row>
    <row r="27" spans="1:12" ht="12.75">
      <c r="A27" s="21"/>
      <c r="B27" s="22"/>
      <c r="C27" s="22"/>
      <c r="D27" s="26" t="s">
        <v>14</v>
      </c>
      <c r="E27" s="27">
        <v>9011.25</v>
      </c>
      <c r="F27" s="121"/>
      <c r="G27" s="28"/>
      <c r="H27" s="27">
        <v>0</v>
      </c>
      <c r="I27" s="101"/>
      <c r="J27" s="28"/>
      <c r="K27" s="27">
        <v>0</v>
      </c>
      <c r="L27" s="141"/>
    </row>
    <row r="28" spans="1:12" ht="4.5" customHeight="1">
      <c r="A28" s="29"/>
      <c r="B28" s="30"/>
      <c r="C28" s="30"/>
      <c r="D28" s="31"/>
      <c r="E28" s="32"/>
      <c r="F28" s="122"/>
      <c r="G28" s="33"/>
      <c r="H28" s="32"/>
      <c r="I28" s="102"/>
      <c r="J28" s="33"/>
      <c r="K28" s="32"/>
      <c r="L28" s="142"/>
    </row>
    <row r="29" spans="1:12" s="25" customFormat="1" ht="12.75">
      <c r="A29" s="21"/>
      <c r="B29" s="22"/>
      <c r="C29" s="22" t="s">
        <v>20</v>
      </c>
      <c r="D29" s="22"/>
      <c r="E29" s="23">
        <v>1524208.4426485773</v>
      </c>
      <c r="F29" s="120">
        <v>2.496616827454884</v>
      </c>
      <c r="G29" s="24"/>
      <c r="H29" s="23">
        <v>1598891.3333156349</v>
      </c>
      <c r="I29" s="97">
        <f>+H29/$H$631*100</f>
        <v>2.5374247326680104</v>
      </c>
      <c r="J29" s="24"/>
      <c r="K29" s="23">
        <f>SUM(K30:K36)</f>
        <v>1724382.7598690838</v>
      </c>
      <c r="L29" s="140">
        <f>+K29/$K$631*100</f>
        <v>2.9759701559270915</v>
      </c>
    </row>
    <row r="30" spans="1:12" ht="12.75">
      <c r="A30" s="21"/>
      <c r="B30" s="22"/>
      <c r="C30" s="22"/>
      <c r="D30" s="26" t="s">
        <v>14</v>
      </c>
      <c r="E30" s="27">
        <v>383779.79449582996</v>
      </c>
      <c r="F30" s="121"/>
      <c r="G30" s="28"/>
      <c r="H30" s="27">
        <v>560000.97998515</v>
      </c>
      <c r="I30" s="101"/>
      <c r="J30" s="28"/>
      <c r="K30" s="27">
        <v>547385.9826749029</v>
      </c>
      <c r="L30" s="141"/>
    </row>
    <row r="31" spans="1:12" ht="12.75">
      <c r="A31" s="21"/>
      <c r="B31" s="22"/>
      <c r="C31" s="22"/>
      <c r="D31" s="26" t="s">
        <v>21</v>
      </c>
      <c r="E31" s="27">
        <v>229617.6042</v>
      </c>
      <c r="F31" s="121"/>
      <c r="G31" s="28"/>
      <c r="H31" s="27">
        <f>+H29-H30-SUM(H32:H36)</f>
        <v>80757.47958417644</v>
      </c>
      <c r="I31" s="101"/>
      <c r="J31" s="28"/>
      <c r="K31" s="27">
        <v>75038.77667631999</v>
      </c>
      <c r="L31" s="141"/>
    </row>
    <row r="32" spans="1:12" ht="12.75">
      <c r="A32" s="21"/>
      <c r="B32" s="22"/>
      <c r="C32" s="22"/>
      <c r="D32" s="26" t="s">
        <v>22</v>
      </c>
      <c r="E32" s="27">
        <v>88631.284155188</v>
      </c>
      <c r="F32" s="121"/>
      <c r="G32" s="28"/>
      <c r="H32" s="27">
        <v>86017.0113837506</v>
      </c>
      <c r="I32" s="101"/>
      <c r="J32" s="28"/>
      <c r="K32" s="27">
        <v>130484.23598417592</v>
      </c>
      <c r="L32" s="141"/>
    </row>
    <row r="33" spans="1:12" ht="12.75">
      <c r="A33" s="21"/>
      <c r="B33" s="22"/>
      <c r="C33" s="22"/>
      <c r="D33" s="26" t="s">
        <v>18</v>
      </c>
      <c r="E33" s="27">
        <v>583376.072077916</v>
      </c>
      <c r="F33" s="121"/>
      <c r="G33" s="28"/>
      <c r="H33" s="27">
        <v>561781.4810065529</v>
      </c>
      <c r="I33" s="101"/>
      <c r="J33" s="28"/>
      <c r="K33" s="27">
        <v>493554.17511719425</v>
      </c>
      <c r="L33" s="141"/>
    </row>
    <row r="34" spans="1:12" ht="12.75">
      <c r="A34" s="21"/>
      <c r="B34" s="22"/>
      <c r="C34" s="22"/>
      <c r="D34" s="26" t="s">
        <v>17</v>
      </c>
      <c r="E34" s="27">
        <v>217191.82923972816</v>
      </c>
      <c r="F34" s="121"/>
      <c r="G34" s="28"/>
      <c r="H34" s="27">
        <v>289859.3184970985</v>
      </c>
      <c r="I34" s="101"/>
      <c r="J34" s="28"/>
      <c r="K34" s="27">
        <v>459959.6450879676</v>
      </c>
      <c r="L34" s="141"/>
    </row>
    <row r="35" spans="1:12" ht="12.75">
      <c r="A35" s="21"/>
      <c r="B35" s="22"/>
      <c r="C35" s="22"/>
      <c r="D35" s="26" t="s">
        <v>23</v>
      </c>
      <c r="E35" s="27">
        <v>7373.0184799151</v>
      </c>
      <c r="F35" s="121"/>
      <c r="G35" s="28"/>
      <c r="H35" s="27">
        <v>6460.2675570239</v>
      </c>
      <c r="I35" s="101"/>
      <c r="J35" s="28"/>
      <c r="K35" s="27">
        <v>5756.0799285228995</v>
      </c>
      <c r="L35" s="141"/>
    </row>
    <row r="36" spans="1:12" ht="12.75">
      <c r="A36" s="21"/>
      <c r="B36" s="22"/>
      <c r="C36" s="22"/>
      <c r="D36" s="26" t="s">
        <v>16</v>
      </c>
      <c r="E36" s="27">
        <v>14238.84</v>
      </c>
      <c r="F36" s="121"/>
      <c r="G36" s="28"/>
      <c r="H36" s="27">
        <v>14014.795301882401</v>
      </c>
      <c r="I36" s="101"/>
      <c r="J36" s="28"/>
      <c r="K36" s="27">
        <v>12203.864399999999</v>
      </c>
      <c r="L36" s="141"/>
    </row>
    <row r="37" spans="1:12" ht="6.75" customHeight="1">
      <c r="A37" s="29"/>
      <c r="B37" s="30"/>
      <c r="C37" s="30"/>
      <c r="D37" s="31"/>
      <c r="E37" s="32"/>
      <c r="F37" s="122"/>
      <c r="G37" s="33"/>
      <c r="H37" s="32"/>
      <c r="I37" s="102"/>
      <c r="J37" s="33"/>
      <c r="K37" s="32"/>
      <c r="L37" s="142"/>
    </row>
    <row r="38" spans="1:12" ht="12.75">
      <c r="A38" s="21"/>
      <c r="B38" s="22"/>
      <c r="C38" s="22" t="s">
        <v>24</v>
      </c>
      <c r="D38" s="26"/>
      <c r="E38" s="23">
        <v>97462.44923165729</v>
      </c>
      <c r="F38" s="120">
        <v>0.1596411514253923</v>
      </c>
      <c r="G38" s="24"/>
      <c r="H38" s="23">
        <f>+H39+H40</f>
        <v>54270.508355141195</v>
      </c>
      <c r="I38" s="97">
        <f>+H38/$H$631*100</f>
        <v>0.08612676001516394</v>
      </c>
      <c r="J38" s="24"/>
      <c r="K38" s="23">
        <f>+K39+K40</f>
        <v>43538.1308092085</v>
      </c>
      <c r="L38" s="140">
        <f>+K38/$K$631*100</f>
        <v>0.07513887342673922</v>
      </c>
    </row>
    <row r="39" spans="1:12" ht="12.75">
      <c r="A39" s="21"/>
      <c r="B39" s="22"/>
      <c r="C39" s="22"/>
      <c r="D39" s="26" t="s">
        <v>14</v>
      </c>
      <c r="E39" s="27">
        <v>52621.9390132</v>
      </c>
      <c r="F39" s="121"/>
      <c r="G39" s="28"/>
      <c r="H39" s="27">
        <v>36644.08323999999</v>
      </c>
      <c r="I39" s="101"/>
      <c r="J39" s="28"/>
      <c r="K39" s="27">
        <v>33000</v>
      </c>
      <c r="L39" s="141"/>
    </row>
    <row r="40" spans="1:12" ht="12.75">
      <c r="A40" s="21"/>
      <c r="B40" s="22"/>
      <c r="C40" s="22"/>
      <c r="D40" s="26" t="s">
        <v>25</v>
      </c>
      <c r="E40" s="27">
        <v>44840.5102184573</v>
      </c>
      <c r="F40" s="121"/>
      <c r="G40" s="28"/>
      <c r="H40" s="27">
        <v>17626.4251151412</v>
      </c>
      <c r="I40" s="101"/>
      <c r="J40" s="28"/>
      <c r="K40" s="27">
        <v>10538.1308092085</v>
      </c>
      <c r="L40" s="141"/>
    </row>
    <row r="41" spans="1:12" ht="5.25" customHeight="1">
      <c r="A41" s="29"/>
      <c r="B41" s="30"/>
      <c r="C41" s="30"/>
      <c r="D41" s="31"/>
      <c r="E41" s="32"/>
      <c r="F41" s="122"/>
      <c r="G41" s="33"/>
      <c r="H41" s="32"/>
      <c r="I41" s="102"/>
      <c r="J41" s="33"/>
      <c r="K41" s="32"/>
      <c r="L41" s="142"/>
    </row>
    <row r="42" spans="1:12" s="25" customFormat="1" ht="12.75">
      <c r="A42" s="21"/>
      <c r="B42" s="22"/>
      <c r="C42" s="22" t="s">
        <v>26</v>
      </c>
      <c r="D42" s="22"/>
      <c r="E42" s="23">
        <v>132993.833706131</v>
      </c>
      <c r="F42" s="120">
        <v>0.21784070596111857</v>
      </c>
      <c r="G42" s="24"/>
      <c r="H42" s="23">
        <f>SUM(H43:H46)</f>
        <v>32611.4972851731</v>
      </c>
      <c r="I42" s="97">
        <f>+H42/$H$631*100</f>
        <v>0.05175412365838279</v>
      </c>
      <c r="J42" s="24"/>
      <c r="K42" s="23">
        <f>SUM(K43:K46)</f>
        <v>54317.19997259459</v>
      </c>
      <c r="L42" s="140">
        <f>+K42/$K$631*100</f>
        <v>0.09374158094936975</v>
      </c>
    </row>
    <row r="43" spans="1:12" ht="12.75">
      <c r="A43" s="21"/>
      <c r="B43" s="22"/>
      <c r="C43" s="22"/>
      <c r="D43" s="26" t="s">
        <v>14</v>
      </c>
      <c r="E43" s="27">
        <v>102192.1955004826</v>
      </c>
      <c r="F43" s="121"/>
      <c r="G43" s="28"/>
      <c r="H43" s="27">
        <v>2555.87392985</v>
      </c>
      <c r="I43" s="101"/>
      <c r="J43" s="28"/>
      <c r="K43" s="27">
        <v>28333.93839588</v>
      </c>
      <c r="L43" s="141"/>
    </row>
    <row r="44" spans="1:12" ht="12.75">
      <c r="A44" s="21"/>
      <c r="B44" s="22"/>
      <c r="C44" s="22"/>
      <c r="D44" s="26" t="s">
        <v>25</v>
      </c>
      <c r="E44" s="27">
        <v>0</v>
      </c>
      <c r="F44" s="121"/>
      <c r="G44" s="28"/>
      <c r="H44" s="27">
        <v>0</v>
      </c>
      <c r="I44" s="101"/>
      <c r="J44" s="28"/>
      <c r="K44" s="27"/>
      <c r="L44" s="141"/>
    </row>
    <row r="45" spans="1:12" ht="12.75">
      <c r="A45" s="21"/>
      <c r="B45" s="22"/>
      <c r="C45" s="22"/>
      <c r="D45" s="26" t="s">
        <v>22</v>
      </c>
      <c r="E45" s="27">
        <v>10563.2610198894</v>
      </c>
      <c r="F45" s="121"/>
      <c r="G45" s="28"/>
      <c r="H45" s="27">
        <v>10086.1863764789</v>
      </c>
      <c r="I45" s="101"/>
      <c r="J45" s="28"/>
      <c r="K45" s="27">
        <v>5963.916404493801</v>
      </c>
      <c r="L45" s="141"/>
    </row>
    <row r="46" spans="1:12" ht="12.75">
      <c r="A46" s="21"/>
      <c r="B46" s="22"/>
      <c r="C46" s="22"/>
      <c r="D46" s="26" t="s">
        <v>23</v>
      </c>
      <c r="E46" s="27">
        <v>20238.377185758996</v>
      </c>
      <c r="F46" s="121"/>
      <c r="G46" s="28"/>
      <c r="H46" s="27">
        <v>19969.4369788442</v>
      </c>
      <c r="I46" s="101"/>
      <c r="J46" s="28"/>
      <c r="K46" s="27">
        <v>20019.3451722208</v>
      </c>
      <c r="L46" s="141"/>
    </row>
    <row r="47" spans="1:12" ht="6" customHeight="1">
      <c r="A47" s="29"/>
      <c r="B47" s="30"/>
      <c r="C47" s="30"/>
      <c r="D47" s="31"/>
      <c r="E47" s="38"/>
      <c r="F47" s="122"/>
      <c r="G47" s="33"/>
      <c r="H47" s="38"/>
      <c r="I47" s="102"/>
      <c r="J47" s="33"/>
      <c r="K47" s="38"/>
      <c r="L47" s="144"/>
    </row>
    <row r="48" spans="1:12" s="25" customFormat="1" ht="12.75">
      <c r="A48" s="21"/>
      <c r="B48" s="22"/>
      <c r="C48" s="22" t="s">
        <v>27</v>
      </c>
      <c r="D48" s="22"/>
      <c r="E48" s="23">
        <v>99392.5715688018</v>
      </c>
      <c r="F48" s="120">
        <v>0.16280264546461182</v>
      </c>
      <c r="G48" s="24"/>
      <c r="H48" s="23">
        <f>SUM(H49:H54)</f>
        <v>178092.04014093158</v>
      </c>
      <c r="I48" s="97">
        <f>+H48/$H$631*100</f>
        <v>0.28263030634346176</v>
      </c>
      <c r="J48" s="24"/>
      <c r="K48" s="23">
        <f>SUM(K49:K54)</f>
        <v>85341.6440128704</v>
      </c>
      <c r="L48" s="140">
        <f>+K48/$K$631*100</f>
        <v>0.1472841132205115</v>
      </c>
    </row>
    <row r="49" spans="1:12" ht="12.75">
      <c r="A49" s="21"/>
      <c r="B49" s="22"/>
      <c r="C49" s="22"/>
      <c r="D49" s="26" t="s">
        <v>14</v>
      </c>
      <c r="E49" s="27">
        <v>92225.3349616202</v>
      </c>
      <c r="F49" s="121"/>
      <c r="G49" s="28"/>
      <c r="H49" s="27">
        <v>153496.28489621548</v>
      </c>
      <c r="I49" s="101"/>
      <c r="J49" s="28"/>
      <c r="K49" s="27">
        <v>18635.0921463057</v>
      </c>
      <c r="L49" s="141"/>
    </row>
    <row r="50" spans="1:12" ht="12.75">
      <c r="A50" s="21"/>
      <c r="B50" s="22"/>
      <c r="C50" s="22"/>
      <c r="D50" s="26" t="s">
        <v>25</v>
      </c>
      <c r="E50" s="27">
        <v>0</v>
      </c>
      <c r="F50" s="121"/>
      <c r="G50" s="28"/>
      <c r="H50" s="27"/>
      <c r="I50" s="101"/>
      <c r="J50" s="28"/>
      <c r="K50" s="27"/>
      <c r="L50" s="141"/>
    </row>
    <row r="51" spans="1:12" ht="12.75">
      <c r="A51" s="21"/>
      <c r="B51" s="22"/>
      <c r="C51" s="22"/>
      <c r="D51" s="26" t="s">
        <v>22</v>
      </c>
      <c r="E51" s="27">
        <v>0</v>
      </c>
      <c r="F51" s="121"/>
      <c r="G51" s="28"/>
      <c r="H51" s="27">
        <v>18099.37678392</v>
      </c>
      <c r="I51" s="101"/>
      <c r="J51" s="28"/>
      <c r="K51" s="27">
        <v>60586.94468421</v>
      </c>
      <c r="L51" s="141"/>
    </row>
    <row r="52" spans="1:12" ht="12.75">
      <c r="A52" s="21"/>
      <c r="B52" s="22"/>
      <c r="C52" s="22"/>
      <c r="D52" s="26" t="s">
        <v>18</v>
      </c>
      <c r="E52" s="27">
        <v>0</v>
      </c>
      <c r="F52" s="121"/>
      <c r="G52" s="28"/>
      <c r="H52" s="27"/>
      <c r="I52" s="101"/>
      <c r="J52" s="28"/>
      <c r="K52" s="27"/>
      <c r="L52" s="141"/>
    </row>
    <row r="53" spans="1:12" ht="12.75">
      <c r="A53" s="21"/>
      <c r="B53" s="22"/>
      <c r="C53" s="22"/>
      <c r="D53" s="26" t="s">
        <v>23</v>
      </c>
      <c r="E53" s="27">
        <v>7167.2366071815995</v>
      </c>
      <c r="F53" s="121"/>
      <c r="G53" s="28"/>
      <c r="H53" s="27">
        <v>6496.3784607961</v>
      </c>
      <c r="I53" s="101"/>
      <c r="J53" s="28"/>
      <c r="K53" s="27">
        <v>6119.6071823547</v>
      </c>
      <c r="L53" s="141"/>
    </row>
    <row r="54" spans="1:12" ht="12.75">
      <c r="A54" s="21"/>
      <c r="B54" s="22"/>
      <c r="C54" s="22"/>
      <c r="D54" s="26" t="s">
        <v>28</v>
      </c>
      <c r="E54" s="27">
        <v>0</v>
      </c>
      <c r="F54" s="121"/>
      <c r="G54" s="28"/>
      <c r="H54" s="27"/>
      <c r="I54" s="101"/>
      <c r="J54" s="28"/>
      <c r="K54" s="27"/>
      <c r="L54" s="141"/>
    </row>
    <row r="55" spans="1:12" ht="5.25" customHeight="1">
      <c r="A55" s="29"/>
      <c r="B55" s="30"/>
      <c r="C55" s="30"/>
      <c r="D55" s="31"/>
      <c r="E55" s="32"/>
      <c r="F55" s="122"/>
      <c r="G55" s="33"/>
      <c r="H55" s="32"/>
      <c r="I55" s="102"/>
      <c r="J55" s="33"/>
      <c r="K55" s="32"/>
      <c r="L55" s="142"/>
    </row>
    <row r="56" spans="1:12" s="25" customFormat="1" ht="12.75">
      <c r="A56" s="21"/>
      <c r="B56" s="22"/>
      <c r="C56" s="22" t="s">
        <v>29</v>
      </c>
      <c r="D56" s="22"/>
      <c r="E56" s="23">
        <v>69173.9529685111</v>
      </c>
      <c r="F56" s="120">
        <v>0.1133052738526102</v>
      </c>
      <c r="G56" s="24"/>
      <c r="H56" s="23">
        <f>SUM(H57:H59)</f>
        <v>165183.1591977971</v>
      </c>
      <c r="I56" s="97">
        <f>+H56/$H$631*100</f>
        <v>0.2621440399577086</v>
      </c>
      <c r="J56" s="24"/>
      <c r="K56" s="23">
        <f>SUM(K57:K59)</f>
        <v>27471.656905955704</v>
      </c>
      <c r="L56" s="140">
        <f>+K56/$K$631*100</f>
        <v>0.047411069623660256</v>
      </c>
    </row>
    <row r="57" spans="1:12" ht="12.75">
      <c r="A57" s="21"/>
      <c r="B57" s="22"/>
      <c r="C57" s="22"/>
      <c r="D57" s="26" t="s">
        <v>14</v>
      </c>
      <c r="E57" s="27">
        <v>794.4376718783001</v>
      </c>
      <c r="F57" s="121"/>
      <c r="G57" s="28"/>
      <c r="H57" s="27">
        <v>114106.9247095446</v>
      </c>
      <c r="I57" s="101"/>
      <c r="J57" s="28"/>
      <c r="K57" s="27">
        <v>257.56080454240004</v>
      </c>
      <c r="L57" s="141"/>
    </row>
    <row r="58" spans="1:12" ht="12.75">
      <c r="A58" s="21"/>
      <c r="B58" s="22"/>
      <c r="C58" s="22"/>
      <c r="D58" s="26" t="s">
        <v>15</v>
      </c>
      <c r="E58" s="27">
        <v>0</v>
      </c>
      <c r="F58" s="121"/>
      <c r="G58" s="28"/>
      <c r="H58" s="27">
        <v>0</v>
      </c>
      <c r="I58" s="101"/>
      <c r="J58" s="28"/>
      <c r="K58" s="27"/>
      <c r="L58" s="141"/>
    </row>
    <row r="59" spans="1:12" ht="12.75">
      <c r="A59" s="21"/>
      <c r="B59" s="22"/>
      <c r="C59" s="22"/>
      <c r="D59" s="26" t="s">
        <v>30</v>
      </c>
      <c r="E59" s="27">
        <v>68379.5152966328</v>
      </c>
      <c r="F59" s="121"/>
      <c r="G59" s="28"/>
      <c r="H59" s="27">
        <v>51076.2344882525</v>
      </c>
      <c r="I59" s="101"/>
      <c r="J59" s="28"/>
      <c r="K59" s="27">
        <v>27214.096101413303</v>
      </c>
      <c r="L59" s="141"/>
    </row>
    <row r="60" spans="1:12" ht="4.5" customHeight="1">
      <c r="A60" s="21"/>
      <c r="B60" s="22"/>
      <c r="C60" s="22"/>
      <c r="D60" s="26"/>
      <c r="E60" s="27"/>
      <c r="F60" s="121"/>
      <c r="G60" s="28"/>
      <c r="H60" s="27"/>
      <c r="I60" s="101"/>
      <c r="J60" s="28"/>
      <c r="K60" s="27"/>
      <c r="L60" s="141"/>
    </row>
    <row r="61" spans="1:12" ht="12.75">
      <c r="A61" s="39"/>
      <c r="B61" s="40"/>
      <c r="C61" s="40" t="s">
        <v>31</v>
      </c>
      <c r="D61" s="41"/>
      <c r="E61" s="42">
        <v>14506.651258</v>
      </c>
      <c r="F61" s="123">
        <f>+E61/$E$631*100</f>
        <v>0.02376154640490514</v>
      </c>
      <c r="G61" s="43"/>
      <c r="H61" s="42">
        <f>+H62</f>
        <v>28150</v>
      </c>
      <c r="I61" s="103">
        <f>+H61/$H$631*100</f>
        <v>0.044673771591770765</v>
      </c>
      <c r="J61" s="43"/>
      <c r="K61" s="42">
        <f>+K62</f>
        <v>30254.91636</v>
      </c>
      <c r="L61" s="145">
        <f>+K61/$K$631*100</f>
        <v>0.05221446783906957</v>
      </c>
    </row>
    <row r="62" spans="1:12" ht="12.75">
      <c r="A62" s="21"/>
      <c r="B62" s="22"/>
      <c r="C62" s="22"/>
      <c r="D62" s="26" t="s">
        <v>14</v>
      </c>
      <c r="E62" s="27">
        <v>14506.651258</v>
      </c>
      <c r="F62" s="121"/>
      <c r="G62" s="28"/>
      <c r="H62" s="27">
        <v>28150</v>
      </c>
      <c r="I62" s="101"/>
      <c r="J62" s="28"/>
      <c r="K62" s="27">
        <v>30254.91636</v>
      </c>
      <c r="L62" s="141"/>
    </row>
    <row r="63" spans="1:12" ht="12.75">
      <c r="A63" s="29"/>
      <c r="B63" s="30"/>
      <c r="C63" s="30"/>
      <c r="D63" s="31"/>
      <c r="E63" s="38"/>
      <c r="F63" s="122"/>
      <c r="G63" s="33"/>
      <c r="H63" s="38"/>
      <c r="I63" s="102"/>
      <c r="J63" s="33"/>
      <c r="K63" s="38"/>
      <c r="L63" s="144"/>
    </row>
    <row r="64" spans="1:12" s="25" customFormat="1" ht="12.75">
      <c r="A64" s="21"/>
      <c r="B64" s="22"/>
      <c r="C64" s="22" t="s">
        <v>32</v>
      </c>
      <c r="D64" s="22"/>
      <c r="E64" s="23">
        <v>84440.66013447671</v>
      </c>
      <c r="F64" s="120">
        <v>0.13831177358314845</v>
      </c>
      <c r="G64" s="24"/>
      <c r="H64" s="23">
        <f>SUM(H65:H68)</f>
        <v>45426.239415192096</v>
      </c>
      <c r="I64" s="97">
        <f>+H64/$H$631*100</f>
        <v>0.07209099267877038</v>
      </c>
      <c r="J64" s="24"/>
      <c r="K64" s="23">
        <f>SUM(K65:K68)</f>
        <v>65319.419025040996</v>
      </c>
      <c r="L64" s="140">
        <f>+K64/$K$631*100</f>
        <v>0.11272940448313017</v>
      </c>
    </row>
    <row r="65" spans="1:12" ht="12.75">
      <c r="A65" s="21"/>
      <c r="B65" s="22"/>
      <c r="C65" s="22"/>
      <c r="D65" s="26" t="s">
        <v>15</v>
      </c>
      <c r="E65" s="27">
        <v>0</v>
      </c>
      <c r="F65" s="121"/>
      <c r="G65" s="28"/>
      <c r="H65" s="27">
        <v>0</v>
      </c>
      <c r="I65" s="101"/>
      <c r="J65" s="28"/>
      <c r="K65" s="27"/>
      <c r="L65" s="141"/>
    </row>
    <row r="66" spans="1:12" ht="12.75">
      <c r="A66" s="21"/>
      <c r="B66" s="22"/>
      <c r="C66" s="22"/>
      <c r="D66" s="26" t="s">
        <v>33</v>
      </c>
      <c r="E66" s="27">
        <v>7824.1871923028</v>
      </c>
      <c r="F66" s="121"/>
      <c r="G66" s="28"/>
      <c r="H66" s="27">
        <v>4915.57247315</v>
      </c>
      <c r="I66" s="101"/>
      <c r="J66" s="28"/>
      <c r="K66" s="27"/>
      <c r="L66" s="141"/>
    </row>
    <row r="67" spans="1:12" ht="12.75">
      <c r="A67" s="21"/>
      <c r="B67" s="22"/>
      <c r="C67" s="22"/>
      <c r="D67" s="26" t="s">
        <v>14</v>
      </c>
      <c r="E67" s="27">
        <v>36336.5954284</v>
      </c>
      <c r="F67" s="121"/>
      <c r="G67" s="28"/>
      <c r="H67" s="27">
        <v>0</v>
      </c>
      <c r="I67" s="101"/>
      <c r="J67" s="28"/>
      <c r="K67" s="27">
        <v>25020.36664</v>
      </c>
      <c r="L67" s="141"/>
    </row>
    <row r="68" spans="1:12" ht="12.75">
      <c r="A68" s="21"/>
      <c r="B68" s="22"/>
      <c r="C68" s="22"/>
      <c r="D68" s="26" t="s">
        <v>34</v>
      </c>
      <c r="E68" s="27">
        <v>40279.87751377391</v>
      </c>
      <c r="F68" s="121"/>
      <c r="G68" s="28"/>
      <c r="H68" s="27">
        <v>40510.666942042095</v>
      </c>
      <c r="I68" s="101"/>
      <c r="J68" s="28"/>
      <c r="K68" s="27">
        <v>40299.052385040995</v>
      </c>
      <c r="L68" s="141"/>
    </row>
    <row r="69" spans="1:12" ht="12.75">
      <c r="A69" s="29"/>
      <c r="B69" s="30"/>
      <c r="C69" s="30"/>
      <c r="D69" s="31"/>
      <c r="E69" s="44"/>
      <c r="F69" s="122"/>
      <c r="G69" s="33"/>
      <c r="H69" s="44"/>
      <c r="I69" s="102"/>
      <c r="J69" s="33"/>
      <c r="K69" s="44"/>
      <c r="L69" s="146"/>
    </row>
    <row r="70" spans="1:12" ht="12.75">
      <c r="A70" s="21"/>
      <c r="B70" s="22"/>
      <c r="C70" s="22" t="s">
        <v>35</v>
      </c>
      <c r="D70" s="26"/>
      <c r="E70" s="45"/>
      <c r="F70" s="121"/>
      <c r="G70" s="28"/>
      <c r="H70" s="46">
        <f>SUM(H71:H73)</f>
        <v>115650.4203624047</v>
      </c>
      <c r="I70" s="97">
        <f>+H70/$H$631*100</f>
        <v>0.18353607331304944</v>
      </c>
      <c r="J70" s="28"/>
      <c r="K70" s="46">
        <f>SUM(K71:K73)</f>
        <v>95106.582002867</v>
      </c>
      <c r="L70" s="147">
        <f>+K70/$K$631*100</f>
        <v>0.16413661529198598</v>
      </c>
    </row>
    <row r="71" spans="1:12" ht="12.75">
      <c r="A71" s="21"/>
      <c r="B71" s="22"/>
      <c r="C71" s="22"/>
      <c r="D71" s="26" t="s">
        <v>33</v>
      </c>
      <c r="E71" s="45"/>
      <c r="F71" s="121"/>
      <c r="G71" s="28"/>
      <c r="H71" s="45">
        <v>27066.48643</v>
      </c>
      <c r="I71" s="101"/>
      <c r="J71" s="28"/>
      <c r="K71" s="45">
        <v>17894.908205400003</v>
      </c>
      <c r="L71" s="148"/>
    </row>
    <row r="72" spans="1:12" ht="12.75">
      <c r="A72" s="21"/>
      <c r="B72" s="22"/>
      <c r="C72" s="22"/>
      <c r="D72" s="26" t="s">
        <v>14</v>
      </c>
      <c r="E72" s="45"/>
      <c r="F72" s="121"/>
      <c r="G72" s="28"/>
      <c r="H72" s="45">
        <v>81608.75001999999</v>
      </c>
      <c r="I72" s="101"/>
      <c r="J72" s="28"/>
      <c r="K72" s="45">
        <v>25483.728274999998</v>
      </c>
      <c r="L72" s="148"/>
    </row>
    <row r="73" spans="1:12" ht="12.75">
      <c r="A73" s="21"/>
      <c r="B73" s="22"/>
      <c r="C73" s="22"/>
      <c r="D73" s="26" t="s">
        <v>30</v>
      </c>
      <c r="E73" s="45"/>
      <c r="F73" s="121"/>
      <c r="G73" s="28"/>
      <c r="H73" s="45">
        <v>6975.183912404701</v>
      </c>
      <c r="I73" s="101"/>
      <c r="J73" s="28"/>
      <c r="K73" s="45">
        <v>51727.945522466995</v>
      </c>
      <c r="L73" s="148"/>
    </row>
    <row r="74" spans="1:12" ht="12.75">
      <c r="A74" s="21"/>
      <c r="B74" s="22"/>
      <c r="C74" s="22"/>
      <c r="D74" s="26"/>
      <c r="E74" s="45"/>
      <c r="F74" s="121"/>
      <c r="G74" s="28"/>
      <c r="H74" s="45"/>
      <c r="I74" s="101"/>
      <c r="J74" s="28"/>
      <c r="K74" s="45"/>
      <c r="L74" s="148"/>
    </row>
    <row r="75" spans="1:12" s="25" customFormat="1" ht="12.75">
      <c r="A75" s="21"/>
      <c r="B75" s="40"/>
      <c r="C75" s="40" t="s">
        <v>36</v>
      </c>
      <c r="D75" s="40"/>
      <c r="E75" s="42">
        <v>320153.3129791534</v>
      </c>
      <c r="F75" s="123">
        <v>0.5244034386532209</v>
      </c>
      <c r="G75" s="43"/>
      <c r="H75" s="42">
        <f>SUM(H76:H81)</f>
        <v>244006.4864078422</v>
      </c>
      <c r="I75" s="103">
        <f>+H75/$H$631*100</f>
        <v>0.38723588066410164</v>
      </c>
      <c r="J75" s="43"/>
      <c r="K75" s="42">
        <f>SUM(K76:K81)</f>
        <v>398187.9162564173</v>
      </c>
      <c r="L75" s="145">
        <f>+K75/$K$631*100</f>
        <v>0.6871997231750678</v>
      </c>
    </row>
    <row r="76" spans="1:12" ht="12.75">
      <c r="A76" s="21"/>
      <c r="B76" s="22"/>
      <c r="C76" s="22"/>
      <c r="D76" s="26" t="s">
        <v>14</v>
      </c>
      <c r="E76" s="27">
        <v>142217.6302438</v>
      </c>
      <c r="F76" s="121"/>
      <c r="G76" s="28"/>
      <c r="H76" s="27">
        <v>61315.90848175002</v>
      </c>
      <c r="I76" s="101"/>
      <c r="J76" s="28"/>
      <c r="K76" s="27">
        <v>119689.93878563</v>
      </c>
      <c r="L76" s="141"/>
    </row>
    <row r="77" spans="1:12" ht="12.75">
      <c r="A77" s="21"/>
      <c r="B77" s="22"/>
      <c r="C77" s="22"/>
      <c r="D77" s="26" t="s">
        <v>22</v>
      </c>
      <c r="E77" s="27">
        <v>12113.051197026498</v>
      </c>
      <c r="F77" s="121"/>
      <c r="G77" s="28"/>
      <c r="H77" s="27">
        <v>11434.64344602</v>
      </c>
      <c r="I77" s="101"/>
      <c r="J77" s="28"/>
      <c r="K77" s="27"/>
      <c r="L77" s="141"/>
    </row>
    <row r="78" spans="1:12" ht="12.75">
      <c r="A78" s="21"/>
      <c r="B78" s="22"/>
      <c r="C78" s="22"/>
      <c r="D78" s="26" t="s">
        <v>18</v>
      </c>
      <c r="E78" s="27">
        <v>120182.84146160907</v>
      </c>
      <c r="F78" s="121"/>
      <c r="G78" s="28"/>
      <c r="H78" s="27">
        <v>114863.21891081397</v>
      </c>
      <c r="I78" s="101"/>
      <c r="J78" s="28"/>
      <c r="K78" s="27">
        <v>116453.44391457926</v>
      </c>
      <c r="L78" s="141"/>
    </row>
    <row r="79" spans="1:12" ht="12.75">
      <c r="A79" s="21"/>
      <c r="B79" s="22"/>
      <c r="C79" s="22"/>
      <c r="D79" s="26" t="s">
        <v>16</v>
      </c>
      <c r="E79" s="27">
        <v>4060.6450378459003</v>
      </c>
      <c r="F79" s="121"/>
      <c r="G79" s="28"/>
      <c r="H79" s="27">
        <v>4653.220956843201</v>
      </c>
      <c r="I79" s="101"/>
      <c r="J79" s="28"/>
      <c r="K79" s="27">
        <v>3165.792</v>
      </c>
      <c r="L79" s="141"/>
    </row>
    <row r="80" spans="1:12" ht="12.75">
      <c r="A80" s="21"/>
      <c r="B80" s="22"/>
      <c r="C80" s="22"/>
      <c r="D80" s="26" t="s">
        <v>37</v>
      </c>
      <c r="E80" s="27">
        <v>10200.47724</v>
      </c>
      <c r="F80" s="121"/>
      <c r="G80" s="28"/>
      <c r="H80" s="27">
        <v>9759.39</v>
      </c>
      <c r="I80" s="101"/>
      <c r="J80" s="28"/>
      <c r="K80" s="27">
        <v>9430.575</v>
      </c>
      <c r="L80" s="141"/>
    </row>
    <row r="81" spans="1:12" ht="12.75">
      <c r="A81" s="21"/>
      <c r="B81" s="22"/>
      <c r="C81" s="22"/>
      <c r="D81" s="26" t="s">
        <v>30</v>
      </c>
      <c r="E81" s="27">
        <v>31378.667798871997</v>
      </c>
      <c r="F81" s="121"/>
      <c r="G81" s="28"/>
      <c r="H81" s="27">
        <v>41980.104612415</v>
      </c>
      <c r="I81" s="101"/>
      <c r="J81" s="28"/>
      <c r="K81" s="27">
        <v>149448.16655620802</v>
      </c>
      <c r="L81" s="141"/>
    </row>
    <row r="82" spans="1:12" ht="6" customHeight="1">
      <c r="A82" s="21"/>
      <c r="B82" s="22"/>
      <c r="C82" s="22"/>
      <c r="D82" s="26"/>
      <c r="E82" s="45"/>
      <c r="F82" s="121"/>
      <c r="G82" s="28"/>
      <c r="H82" s="45"/>
      <c r="I82" s="101"/>
      <c r="J82" s="28"/>
      <c r="K82" s="45"/>
      <c r="L82" s="148"/>
    </row>
    <row r="83" spans="1:12" ht="12.75">
      <c r="A83" s="17"/>
      <c r="B83" s="18" t="s">
        <v>38</v>
      </c>
      <c r="C83" s="18"/>
      <c r="D83" s="18"/>
      <c r="E83" s="47">
        <v>92075.9406707338</v>
      </c>
      <c r="F83" s="119">
        <v>0.15081817975160797</v>
      </c>
      <c r="G83" s="20"/>
      <c r="H83" s="47">
        <f>+H84+H88</f>
        <v>0</v>
      </c>
      <c r="I83" s="104">
        <f>+H83/$H$631*100</f>
        <v>0</v>
      </c>
      <c r="J83" s="20"/>
      <c r="K83" s="47">
        <f>+K84+K88</f>
        <v>0</v>
      </c>
      <c r="L83" s="149"/>
    </row>
    <row r="84" spans="1:12" ht="12.75">
      <c r="A84" s="21"/>
      <c r="B84" s="22"/>
      <c r="C84" s="22" t="s">
        <v>39</v>
      </c>
      <c r="D84" s="26"/>
      <c r="E84" s="23">
        <v>4973.5832696535</v>
      </c>
      <c r="F84" s="121"/>
      <c r="G84" s="28"/>
      <c r="H84" s="23">
        <f>+H85</f>
        <v>0</v>
      </c>
      <c r="I84" s="101"/>
      <c r="J84" s="28"/>
      <c r="K84" s="23">
        <f>+K85</f>
        <v>0</v>
      </c>
      <c r="L84" s="140"/>
    </row>
    <row r="85" spans="1:12" ht="12.75">
      <c r="A85" s="21"/>
      <c r="B85" s="22"/>
      <c r="C85" s="22"/>
      <c r="D85" s="26" t="s">
        <v>25</v>
      </c>
      <c r="E85" s="27">
        <v>4973.5832696535</v>
      </c>
      <c r="F85" s="120"/>
      <c r="G85" s="24"/>
      <c r="H85" s="27"/>
      <c r="I85" s="97"/>
      <c r="J85" s="24"/>
      <c r="K85" s="27"/>
      <c r="L85" s="141"/>
    </row>
    <row r="86" spans="1:12" ht="12.75">
      <c r="A86" s="21"/>
      <c r="B86" s="22"/>
      <c r="C86" s="22"/>
      <c r="D86" s="26" t="s">
        <v>14</v>
      </c>
      <c r="E86" s="45">
        <v>0</v>
      </c>
      <c r="F86" s="120"/>
      <c r="G86" s="24"/>
      <c r="H86" s="45"/>
      <c r="I86" s="97"/>
      <c r="J86" s="24"/>
      <c r="K86" s="45"/>
      <c r="L86" s="148"/>
    </row>
    <row r="87" spans="1:12" ht="5.25" customHeight="1">
      <c r="A87" s="29"/>
      <c r="B87" s="30"/>
      <c r="C87" s="30"/>
      <c r="D87" s="30"/>
      <c r="E87" s="48"/>
      <c r="F87" s="118"/>
      <c r="G87" s="16"/>
      <c r="H87" s="48"/>
      <c r="I87" s="95"/>
      <c r="J87" s="16"/>
      <c r="K87" s="48"/>
      <c r="L87" s="150"/>
    </row>
    <row r="88" spans="1:12" s="25" customFormat="1" ht="12.75">
      <c r="A88" s="21"/>
      <c r="B88" s="22"/>
      <c r="C88" s="22" t="s">
        <v>40</v>
      </c>
      <c r="D88" s="22"/>
      <c r="E88" s="46">
        <v>92075.9406707338</v>
      </c>
      <c r="F88" s="123">
        <v>0.15081817975160797</v>
      </c>
      <c r="G88" s="24"/>
      <c r="H88" s="46">
        <f>SUM(H89:H91)</f>
        <v>0</v>
      </c>
      <c r="I88" s="97">
        <f>+H88/$H$631*100</f>
        <v>0</v>
      </c>
      <c r="J88" s="24"/>
      <c r="K88" s="23">
        <f>+K89</f>
        <v>0</v>
      </c>
      <c r="L88" s="97">
        <f>+K88/$H$631*100</f>
        <v>0</v>
      </c>
    </row>
    <row r="89" spans="1:12" s="25" customFormat="1" ht="12.75">
      <c r="A89" s="21"/>
      <c r="B89" s="22"/>
      <c r="C89" s="22"/>
      <c r="D89" s="26" t="s">
        <v>25</v>
      </c>
      <c r="E89" s="27">
        <v>36240.269143786296</v>
      </c>
      <c r="F89" s="120"/>
      <c r="G89" s="24"/>
      <c r="H89" s="27"/>
      <c r="I89" s="97"/>
      <c r="J89" s="24"/>
      <c r="K89" s="27">
        <v>0</v>
      </c>
      <c r="L89" s="101"/>
    </row>
    <row r="90" spans="1:12" ht="12.75">
      <c r="A90" s="35"/>
      <c r="B90" s="26"/>
      <c r="C90" s="26"/>
      <c r="D90" s="26" t="s">
        <v>14</v>
      </c>
      <c r="E90" s="27">
        <v>48833.724845108</v>
      </c>
      <c r="F90" s="121"/>
      <c r="G90" s="28"/>
      <c r="H90" s="27"/>
      <c r="I90" s="101"/>
      <c r="J90" s="28"/>
      <c r="K90" s="27"/>
      <c r="L90" s="141"/>
    </row>
    <row r="91" spans="1:12" ht="12.75">
      <c r="A91" s="35"/>
      <c r="B91" s="26"/>
      <c r="C91" s="26"/>
      <c r="D91" s="26" t="s">
        <v>30</v>
      </c>
      <c r="E91" s="27">
        <v>7001.9466818394985</v>
      </c>
      <c r="F91" s="121"/>
      <c r="G91" s="28"/>
      <c r="H91" s="27"/>
      <c r="I91" s="101"/>
      <c r="J91" s="28"/>
      <c r="K91" s="27"/>
      <c r="L91" s="141"/>
    </row>
    <row r="92" spans="1:12" ht="12.75">
      <c r="A92" s="29"/>
      <c r="B92" s="30"/>
      <c r="C92" s="30"/>
      <c r="D92" s="31"/>
      <c r="E92" s="32"/>
      <c r="F92" s="122"/>
      <c r="G92" s="33"/>
      <c r="H92" s="32"/>
      <c r="I92" s="102"/>
      <c r="J92" s="33"/>
      <c r="K92" s="32"/>
      <c r="L92" s="142"/>
    </row>
    <row r="93" spans="1:12" ht="12.75">
      <c r="A93" s="17"/>
      <c r="B93" s="18" t="s">
        <v>41</v>
      </c>
      <c r="C93" s="18"/>
      <c r="D93" s="18"/>
      <c r="E93" s="19">
        <v>58715.076643784305</v>
      </c>
      <c r="F93" s="119">
        <v>0.09617388558709934</v>
      </c>
      <c r="G93" s="20"/>
      <c r="H93" s="19">
        <f>+H94+H97+H100</f>
        <v>62375.05047108341</v>
      </c>
      <c r="I93" s="96">
        <f>+H93/$H$631*100</f>
        <v>0.09898858819788112</v>
      </c>
      <c r="J93" s="20"/>
      <c r="K93" s="19">
        <f>+K94+K97+K100</f>
        <v>45461.1181458577</v>
      </c>
      <c r="L93" s="139">
        <f>+K93/$K$631*100</f>
        <v>0.0784575988612989</v>
      </c>
    </row>
    <row r="94" spans="1:12" s="25" customFormat="1" ht="12.75">
      <c r="A94" s="21"/>
      <c r="B94" s="22"/>
      <c r="C94" s="22" t="s">
        <v>42</v>
      </c>
      <c r="D94" s="22"/>
      <c r="E94" s="23">
        <v>34644.6509678322</v>
      </c>
      <c r="F94" s="120"/>
      <c r="G94" s="24"/>
      <c r="H94" s="23">
        <f>+H95</f>
        <v>44321.82596893301</v>
      </c>
      <c r="I94" s="97"/>
      <c r="J94" s="24"/>
      <c r="K94" s="23">
        <f>+K95</f>
        <v>35930.289703341194</v>
      </c>
      <c r="L94" s="140"/>
    </row>
    <row r="95" spans="1:12" ht="12.75">
      <c r="A95" s="21"/>
      <c r="B95" s="22"/>
      <c r="C95" s="22"/>
      <c r="D95" s="26" t="s">
        <v>22</v>
      </c>
      <c r="E95" s="27">
        <v>34644.6509678322</v>
      </c>
      <c r="F95" s="121"/>
      <c r="G95" s="28"/>
      <c r="H95" s="27">
        <v>44321.82596893301</v>
      </c>
      <c r="I95" s="101"/>
      <c r="J95" s="28"/>
      <c r="K95" s="27">
        <v>35930.289703341194</v>
      </c>
      <c r="L95" s="141"/>
    </row>
    <row r="96" spans="1:12" ht="5.25" customHeight="1">
      <c r="A96" s="29"/>
      <c r="B96" s="30"/>
      <c r="C96" s="30"/>
      <c r="D96" s="31"/>
      <c r="E96" s="32"/>
      <c r="F96" s="122"/>
      <c r="G96" s="33"/>
      <c r="H96" s="32"/>
      <c r="I96" s="102"/>
      <c r="J96" s="33"/>
      <c r="K96" s="32"/>
      <c r="L96" s="142"/>
    </row>
    <row r="97" spans="1:12" s="25" customFormat="1" ht="12.75">
      <c r="A97" s="21"/>
      <c r="B97" s="22"/>
      <c r="C97" s="22" t="s">
        <v>43</v>
      </c>
      <c r="D97" s="22"/>
      <c r="E97" s="23">
        <v>20731.765446558802</v>
      </c>
      <c r="F97" s="120">
        <v>0.03395813395888667</v>
      </c>
      <c r="G97" s="24"/>
      <c r="H97" s="23">
        <f>+H98</f>
        <v>15516.8125859229</v>
      </c>
      <c r="I97" s="97">
        <f>+H97/$H$631*100</f>
        <v>0.024625028109976327</v>
      </c>
      <c r="J97" s="24"/>
      <c r="K97" s="23">
        <f>+K98</f>
        <v>7283.0109967317</v>
      </c>
      <c r="L97" s="140">
        <f>+K97/$K$631*100</f>
        <v>0.01256914872728597</v>
      </c>
    </row>
    <row r="98" spans="1:12" ht="12.75">
      <c r="A98" s="21"/>
      <c r="B98" s="22"/>
      <c r="C98" s="22"/>
      <c r="D98" s="26" t="s">
        <v>22</v>
      </c>
      <c r="E98" s="27">
        <v>20731.765446558802</v>
      </c>
      <c r="F98" s="121"/>
      <c r="G98" s="28"/>
      <c r="H98" s="27">
        <v>15516.8125859229</v>
      </c>
      <c r="I98" s="101"/>
      <c r="J98" s="28"/>
      <c r="K98" s="27">
        <v>7283.0109967317</v>
      </c>
      <c r="L98" s="141"/>
    </row>
    <row r="99" spans="1:12" ht="5.25" customHeight="1">
      <c r="A99" s="29"/>
      <c r="B99" s="30"/>
      <c r="C99" s="30"/>
      <c r="D99" s="31"/>
      <c r="E99" s="44"/>
      <c r="F99" s="122"/>
      <c r="G99" s="33"/>
      <c r="H99" s="44"/>
      <c r="I99" s="102"/>
      <c r="J99" s="33"/>
      <c r="K99" s="44"/>
      <c r="L99" s="146"/>
    </row>
    <row r="100" spans="1:12" ht="12.75">
      <c r="A100" s="21"/>
      <c r="B100" s="22"/>
      <c r="C100" s="22" t="s">
        <v>44</v>
      </c>
      <c r="D100" s="22"/>
      <c r="E100" s="23">
        <v>3338.6602293933</v>
      </c>
      <c r="F100" s="120">
        <v>0.005468645282776132</v>
      </c>
      <c r="G100" s="24"/>
      <c r="H100" s="23">
        <f>+H101</f>
        <v>2536.4119162275</v>
      </c>
      <c r="I100" s="97">
        <f>+H100/$H$631*100</f>
        <v>0.004025260625513071</v>
      </c>
      <c r="J100" s="24"/>
      <c r="K100" s="23">
        <f>+K101</f>
        <v>2247.8174457848004</v>
      </c>
      <c r="L100" s="140">
        <f>+K100/$K$631*100</f>
        <v>0.003879322961414724</v>
      </c>
    </row>
    <row r="101" spans="1:12" ht="12.75">
      <c r="A101" s="21"/>
      <c r="B101" s="22"/>
      <c r="C101" s="22"/>
      <c r="D101" s="26" t="s">
        <v>22</v>
      </c>
      <c r="E101" s="27">
        <v>3338.6602293933</v>
      </c>
      <c r="F101" s="121"/>
      <c r="G101" s="28"/>
      <c r="H101" s="27">
        <v>2536.4119162275</v>
      </c>
      <c r="I101" s="101"/>
      <c r="J101" s="28"/>
      <c r="K101" s="27">
        <v>2247.8174457848004</v>
      </c>
      <c r="L101" s="141"/>
    </row>
    <row r="102" spans="1:12" ht="5.25" customHeight="1">
      <c r="A102" s="29"/>
      <c r="B102" s="30"/>
      <c r="C102" s="30"/>
      <c r="D102" s="31"/>
      <c r="E102" s="32"/>
      <c r="F102" s="122"/>
      <c r="G102" s="33"/>
      <c r="H102" s="32"/>
      <c r="I102" s="102"/>
      <c r="J102" s="33"/>
      <c r="K102" s="32"/>
      <c r="L102" s="142"/>
    </row>
    <row r="103" spans="1:12" s="25" customFormat="1" ht="12.75">
      <c r="A103" s="17"/>
      <c r="B103" s="18" t="s">
        <v>45</v>
      </c>
      <c r="C103" s="18"/>
      <c r="D103" s="18"/>
      <c r="E103" s="19">
        <v>2453269.09757021</v>
      </c>
      <c r="F103" s="119">
        <v>4.018395870203824</v>
      </c>
      <c r="G103" s="20"/>
      <c r="H103" s="19">
        <f>+H104+H107+H110+H113+H121+H124+H133+H136</f>
        <v>1913170.6339921975</v>
      </c>
      <c r="I103" s="105">
        <f>+H103/$H$631*100</f>
        <v>3.0361828745666326</v>
      </c>
      <c r="J103" s="20"/>
      <c r="K103" s="19">
        <f>+K104+K107+K110+K113+K121+K124+K133+K136+K118</f>
        <v>2120438.0893020364</v>
      </c>
      <c r="L103" s="139">
        <f>+K103/$K$631*100</f>
        <v>3.659489423179464</v>
      </c>
    </row>
    <row r="104" spans="1:12" s="25" customFormat="1" ht="12.75">
      <c r="A104" s="21"/>
      <c r="B104" s="22"/>
      <c r="C104" s="22" t="s">
        <v>46</v>
      </c>
      <c r="D104" s="22"/>
      <c r="E104" s="23">
        <v>136669.4937</v>
      </c>
      <c r="F104" s="120">
        <v>0.22386134876555672</v>
      </c>
      <c r="G104" s="24"/>
      <c r="H104" s="23">
        <f>+H105</f>
        <v>0</v>
      </c>
      <c r="I104" s="97">
        <f>+H104/$H$631*100</f>
        <v>0</v>
      </c>
      <c r="J104" s="24"/>
      <c r="K104" s="23">
        <f>+K105</f>
        <v>0</v>
      </c>
      <c r="L104" s="140"/>
    </row>
    <row r="105" spans="1:12" ht="12.75">
      <c r="A105" s="21"/>
      <c r="B105" s="22"/>
      <c r="C105" s="22"/>
      <c r="D105" s="26" t="s">
        <v>47</v>
      </c>
      <c r="E105" s="27">
        <v>136669.4937</v>
      </c>
      <c r="F105" s="121"/>
      <c r="G105" s="28"/>
      <c r="H105" s="27"/>
      <c r="I105" s="101"/>
      <c r="J105" s="28"/>
      <c r="K105" s="27"/>
      <c r="L105" s="141"/>
    </row>
    <row r="106" spans="1:12" s="25" customFormat="1" ht="6" customHeight="1">
      <c r="A106" s="29"/>
      <c r="B106" s="30"/>
      <c r="C106" s="30"/>
      <c r="D106" s="31"/>
      <c r="E106" s="32"/>
      <c r="F106" s="122"/>
      <c r="G106" s="33"/>
      <c r="H106" s="32"/>
      <c r="I106" s="102"/>
      <c r="J106" s="33"/>
      <c r="K106" s="32"/>
      <c r="L106" s="142"/>
    </row>
    <row r="107" spans="1:12" s="25" customFormat="1" ht="12.75">
      <c r="A107" s="21"/>
      <c r="B107" s="22"/>
      <c r="C107" s="22" t="s">
        <v>48</v>
      </c>
      <c r="D107" s="26"/>
      <c r="E107" s="49">
        <v>213243.974868288</v>
      </c>
      <c r="F107" s="120">
        <v>0.3492885100967008</v>
      </c>
      <c r="G107" s="24"/>
      <c r="H107" s="49">
        <f>+H108</f>
        <v>0</v>
      </c>
      <c r="I107" s="97">
        <f>+H107/$H$631*100</f>
        <v>0</v>
      </c>
      <c r="J107" s="24"/>
      <c r="K107" s="49">
        <f>+K108</f>
        <v>0</v>
      </c>
      <c r="L107" s="151"/>
    </row>
    <row r="108" spans="1:12" s="25" customFormat="1" ht="12.75">
      <c r="A108" s="21"/>
      <c r="B108" s="22"/>
      <c r="C108" s="22"/>
      <c r="D108" s="26" t="s">
        <v>49</v>
      </c>
      <c r="E108" s="27">
        <v>213243.974868288</v>
      </c>
      <c r="F108" s="121"/>
      <c r="G108" s="28"/>
      <c r="H108" s="27">
        <v>0</v>
      </c>
      <c r="I108" s="101"/>
      <c r="J108" s="28"/>
      <c r="K108" s="27">
        <v>0</v>
      </c>
      <c r="L108" s="141"/>
    </row>
    <row r="109" spans="1:12" ht="6.75" customHeight="1">
      <c r="A109" s="29"/>
      <c r="B109" s="30"/>
      <c r="C109" s="30"/>
      <c r="D109" s="31"/>
      <c r="E109" s="32"/>
      <c r="F109" s="122"/>
      <c r="G109" s="33"/>
      <c r="H109" s="32"/>
      <c r="I109" s="102"/>
      <c r="J109" s="33"/>
      <c r="K109" s="32"/>
      <c r="L109" s="142"/>
    </row>
    <row r="110" spans="1:12" s="25" customFormat="1" ht="12.75">
      <c r="A110" s="21"/>
      <c r="B110" s="22"/>
      <c r="C110" s="22" t="s">
        <v>50</v>
      </c>
      <c r="D110" s="22"/>
      <c r="E110" s="49">
        <v>44978.3351964665</v>
      </c>
      <c r="F110" s="120">
        <v>0.07367343296385025</v>
      </c>
      <c r="G110" s="24"/>
      <c r="H110" s="49">
        <f>+H111</f>
        <v>40493.030715007706</v>
      </c>
      <c r="I110" s="97">
        <f>+H110/$H$631*100</f>
        <v>0.06426203926184058</v>
      </c>
      <c r="J110" s="24"/>
      <c r="K110" s="49">
        <f>+K111</f>
        <v>38529.6997467654</v>
      </c>
      <c r="L110" s="151">
        <f>+K110/$K$631*100</f>
        <v>0.06649523483516545</v>
      </c>
    </row>
    <row r="111" spans="1:12" ht="12.75">
      <c r="A111" s="21"/>
      <c r="B111" s="22"/>
      <c r="C111" s="22"/>
      <c r="D111" s="26" t="s">
        <v>51</v>
      </c>
      <c r="E111" s="27">
        <v>44978.3351964665</v>
      </c>
      <c r="F111" s="121"/>
      <c r="G111" s="28"/>
      <c r="H111" s="27">
        <v>40493.030715007706</v>
      </c>
      <c r="I111" s="101"/>
      <c r="J111" s="28"/>
      <c r="K111" s="27">
        <v>38529.6997467654</v>
      </c>
      <c r="L111" s="141"/>
    </row>
    <row r="112" spans="1:12" ht="6.75" customHeight="1">
      <c r="A112" s="29"/>
      <c r="B112" s="30"/>
      <c r="C112" s="30"/>
      <c r="D112" s="31"/>
      <c r="E112" s="32"/>
      <c r="F112" s="122"/>
      <c r="G112" s="33"/>
      <c r="H112" s="32"/>
      <c r="I112" s="102"/>
      <c r="J112" s="33"/>
      <c r="K112" s="32"/>
      <c r="L112" s="142"/>
    </row>
    <row r="113" spans="1:12" s="25" customFormat="1" ht="12.75">
      <c r="A113" s="21"/>
      <c r="B113" s="22"/>
      <c r="C113" s="22" t="s">
        <v>52</v>
      </c>
      <c r="D113" s="22"/>
      <c r="E113" s="49">
        <v>226082.33111871098</v>
      </c>
      <c r="F113" s="120">
        <v>0.37031742934082323</v>
      </c>
      <c r="G113" s="24"/>
      <c r="H113" s="49">
        <f>SUM(H114:H116)</f>
        <v>211530.0657541435</v>
      </c>
      <c r="I113" s="97">
        <f>+H113/$H$631*100</f>
        <v>0.33569612228393814</v>
      </c>
      <c r="J113" s="24"/>
      <c r="K113" s="49">
        <f>SUM(K114:K116)</f>
        <v>219677.01138195678</v>
      </c>
      <c r="L113" s="151">
        <f>+K113/$K$631*100</f>
        <v>0.3791224576297624</v>
      </c>
    </row>
    <row r="114" spans="1:12" s="25" customFormat="1" ht="12.75">
      <c r="A114" s="21"/>
      <c r="B114" s="22"/>
      <c r="C114" s="22"/>
      <c r="D114" s="26" t="s">
        <v>53</v>
      </c>
      <c r="E114" s="50">
        <v>30751.153664666</v>
      </c>
      <c r="F114" s="120"/>
      <c r="G114" s="24"/>
      <c r="H114" s="50">
        <v>26416.9778702241</v>
      </c>
      <c r="I114" s="97"/>
      <c r="J114" s="24"/>
      <c r="K114" s="50">
        <v>27496.8404881518</v>
      </c>
      <c r="L114" s="152"/>
    </row>
    <row r="115" spans="1:12" ht="13.5">
      <c r="A115" s="21"/>
      <c r="B115" s="22"/>
      <c r="C115" s="22"/>
      <c r="D115" s="26" t="s">
        <v>54</v>
      </c>
      <c r="E115" s="50">
        <v>173101.7275936418</v>
      </c>
      <c r="F115" s="121"/>
      <c r="G115" s="28"/>
      <c r="H115" s="50">
        <v>167959.2403758544</v>
      </c>
      <c r="I115" s="101"/>
      <c r="J115" s="28"/>
      <c r="K115" s="50">
        <v>170450.9240098383</v>
      </c>
      <c r="L115" s="152"/>
    </row>
    <row r="116" spans="1:12" ht="13.5">
      <c r="A116" s="21"/>
      <c r="B116" s="22"/>
      <c r="C116" s="22"/>
      <c r="D116" s="26" t="s">
        <v>55</v>
      </c>
      <c r="E116" s="50">
        <v>22229.4498604032</v>
      </c>
      <c r="F116" s="121"/>
      <c r="G116" s="28"/>
      <c r="H116" s="50">
        <v>17153.847508065</v>
      </c>
      <c r="I116" s="101"/>
      <c r="J116" s="28"/>
      <c r="K116" s="50">
        <v>21729.2468839667</v>
      </c>
      <c r="L116" s="152"/>
    </row>
    <row r="117" spans="1:12" ht="6.75" customHeight="1">
      <c r="A117" s="29"/>
      <c r="B117" s="30"/>
      <c r="C117" s="30"/>
      <c r="D117" s="31"/>
      <c r="E117" s="32"/>
      <c r="F117" s="122"/>
      <c r="G117" s="33"/>
      <c r="H117" s="32"/>
      <c r="I117" s="102"/>
      <c r="J117" s="33"/>
      <c r="K117" s="32"/>
      <c r="L117" s="142"/>
    </row>
    <row r="118" spans="1:12" ht="13.5">
      <c r="A118" s="21"/>
      <c r="B118" s="22"/>
      <c r="C118" s="22" t="s">
        <v>258</v>
      </c>
      <c r="D118" s="26"/>
      <c r="E118" s="50"/>
      <c r="F118" s="121"/>
      <c r="G118" s="28"/>
      <c r="H118" s="50"/>
      <c r="I118" s="101"/>
      <c r="J118" s="28"/>
      <c r="K118" s="49">
        <f>K119</f>
        <v>145022.21063659998</v>
      </c>
      <c r="L118" s="151">
        <f>+K118/$K$631*100</f>
        <v>0.25028188685547975</v>
      </c>
    </row>
    <row r="119" spans="1:12" ht="13.5">
      <c r="A119" s="21"/>
      <c r="B119" s="22"/>
      <c r="C119" s="22"/>
      <c r="D119" s="26" t="s">
        <v>268</v>
      </c>
      <c r="E119" s="50"/>
      <c r="F119" s="121"/>
      <c r="G119" s="28"/>
      <c r="H119" s="50"/>
      <c r="I119" s="101"/>
      <c r="J119" s="28"/>
      <c r="K119" s="50">
        <v>145022.21063659998</v>
      </c>
      <c r="L119" s="152"/>
    </row>
    <row r="120" spans="1:12" ht="13.5">
      <c r="A120" s="29"/>
      <c r="B120" s="30"/>
      <c r="C120" s="30"/>
      <c r="D120" s="31"/>
      <c r="E120" s="32"/>
      <c r="F120" s="122"/>
      <c r="G120" s="33"/>
      <c r="H120" s="32"/>
      <c r="I120" s="102"/>
      <c r="J120" s="33"/>
      <c r="K120" s="32"/>
      <c r="L120" s="142"/>
    </row>
    <row r="121" spans="1:12" ht="13.5">
      <c r="A121" s="21"/>
      <c r="B121" s="22"/>
      <c r="C121" s="22" t="s">
        <v>56</v>
      </c>
      <c r="D121" s="26"/>
      <c r="E121" s="49">
        <v>350561.9160382274</v>
      </c>
      <c r="F121" s="120">
        <v>0.5742120002465148</v>
      </c>
      <c r="G121" s="24"/>
      <c r="H121" s="49">
        <f>+H122</f>
        <v>369574.98630310554</v>
      </c>
      <c r="I121" s="97">
        <f>+H121/$H$631*100</f>
        <v>0.586511848104325</v>
      </c>
      <c r="J121" s="24"/>
      <c r="K121" s="49">
        <f>+K122</f>
        <v>378701.3647736008</v>
      </c>
      <c r="L121" s="151">
        <f>+K121/$K$631*100</f>
        <v>0.6535694892128578</v>
      </c>
    </row>
    <row r="122" spans="1:12" ht="13.5">
      <c r="A122" s="21"/>
      <c r="B122" s="22"/>
      <c r="C122" s="22"/>
      <c r="D122" s="26" t="s">
        <v>57</v>
      </c>
      <c r="E122" s="27">
        <v>350561.9160382274</v>
      </c>
      <c r="F122" s="121"/>
      <c r="G122" s="28"/>
      <c r="H122" s="27">
        <v>369574.98630310554</v>
      </c>
      <c r="I122" s="101"/>
      <c r="J122" s="28"/>
      <c r="K122" s="27">
        <v>378701.3647736008</v>
      </c>
      <c r="L122" s="141">
        <f>+K122/$K$631*100</f>
        <v>0.6535694892128578</v>
      </c>
    </row>
    <row r="123" spans="1:12" ht="13.5">
      <c r="A123" s="29"/>
      <c r="B123" s="30"/>
      <c r="C123" s="30"/>
      <c r="D123" s="31"/>
      <c r="E123" s="32"/>
      <c r="F123" s="122"/>
      <c r="G123" s="33"/>
      <c r="H123" s="32"/>
      <c r="I123" s="102"/>
      <c r="J123" s="33"/>
      <c r="K123" s="32"/>
      <c r="L123" s="142"/>
    </row>
    <row r="124" spans="1:12" s="25" customFormat="1" ht="13.5">
      <c r="A124" s="21"/>
      <c r="B124" s="22"/>
      <c r="C124" s="22" t="s">
        <v>58</v>
      </c>
      <c r="D124" s="22"/>
      <c r="E124" s="49">
        <v>131217.6616723588</v>
      </c>
      <c r="F124" s="120">
        <v>0.2149313788219349</v>
      </c>
      <c r="G124" s="24"/>
      <c r="H124" s="49">
        <f>SUM(H125:H131)</f>
        <v>62587.7887012663</v>
      </c>
      <c r="I124" s="97">
        <f>+H124/$H$631*100</f>
        <v>0.09932620166516454</v>
      </c>
      <c r="J124" s="24"/>
      <c r="K124" s="49">
        <v>50568.95596245008</v>
      </c>
      <c r="L124" s="151">
        <f>+K124/$K$631*100</f>
        <v>0.08727279538103723</v>
      </c>
    </row>
    <row r="125" spans="1:12" s="25" customFormat="1" ht="13.5">
      <c r="A125" s="21"/>
      <c r="B125" s="22"/>
      <c r="C125" s="22"/>
      <c r="D125" s="26" t="s">
        <v>59</v>
      </c>
      <c r="E125" s="27">
        <v>0</v>
      </c>
      <c r="F125" s="120"/>
      <c r="G125" s="24"/>
      <c r="H125" s="27"/>
      <c r="I125" s="97"/>
      <c r="J125" s="24"/>
      <c r="K125" s="27"/>
      <c r="L125" s="141"/>
    </row>
    <row r="126" spans="1:12" ht="13.5">
      <c r="A126" s="21"/>
      <c r="B126" s="22"/>
      <c r="C126" s="22"/>
      <c r="D126" s="26" t="s">
        <v>60</v>
      </c>
      <c r="E126" s="23">
        <v>0</v>
      </c>
      <c r="F126" s="121"/>
      <c r="G126" s="28"/>
      <c r="H126" s="23"/>
      <c r="I126" s="101"/>
      <c r="J126" s="28"/>
      <c r="K126" s="23"/>
      <c r="L126" s="140"/>
    </row>
    <row r="127" spans="1:12" ht="13.5">
      <c r="A127" s="21"/>
      <c r="B127" s="22"/>
      <c r="C127" s="22"/>
      <c r="D127" s="26" t="s">
        <v>61</v>
      </c>
      <c r="E127" s="45">
        <v>21167.848122752202</v>
      </c>
      <c r="F127" s="121"/>
      <c r="G127" s="28"/>
      <c r="H127" s="45">
        <v>17817.988100776496</v>
      </c>
      <c r="I127" s="101"/>
      <c r="J127" s="28"/>
      <c r="K127" s="45">
        <v>18767.4632434799</v>
      </c>
      <c r="L127" s="148"/>
    </row>
    <row r="128" spans="1:12" ht="13.5">
      <c r="A128" s="21"/>
      <c r="B128" s="22"/>
      <c r="C128" s="22"/>
      <c r="D128" s="26" t="s">
        <v>62</v>
      </c>
      <c r="E128" s="46"/>
      <c r="F128" s="121"/>
      <c r="G128" s="28"/>
      <c r="H128" s="46"/>
      <c r="I128" s="101"/>
      <c r="J128" s="28"/>
      <c r="K128" s="46"/>
      <c r="L128" s="147"/>
    </row>
    <row r="129" spans="1:12" ht="13.5">
      <c r="A129" s="21"/>
      <c r="B129" s="22"/>
      <c r="C129" s="22"/>
      <c r="D129" s="26" t="s">
        <v>63</v>
      </c>
      <c r="E129" s="45">
        <v>50196.07446225091</v>
      </c>
      <c r="F129" s="121"/>
      <c r="G129" s="28"/>
      <c r="H129" s="45">
        <v>44769.8006004898</v>
      </c>
      <c r="I129" s="101"/>
      <c r="J129" s="28"/>
      <c r="K129" s="45">
        <v>31801.492718970203</v>
      </c>
      <c r="L129" s="148"/>
    </row>
    <row r="130" spans="1:12" ht="13.5">
      <c r="A130" s="21"/>
      <c r="B130" s="22"/>
      <c r="C130" s="22"/>
      <c r="D130" s="26" t="s">
        <v>64</v>
      </c>
      <c r="E130" s="45">
        <v>43101.47538</v>
      </c>
      <c r="F130" s="121"/>
      <c r="G130" s="28"/>
      <c r="H130" s="45"/>
      <c r="I130" s="101"/>
      <c r="J130" s="28"/>
      <c r="K130" s="45"/>
      <c r="L130" s="148"/>
    </row>
    <row r="131" spans="1:12" ht="13.5">
      <c r="A131" s="21"/>
      <c r="B131" s="22"/>
      <c r="C131" s="22"/>
      <c r="D131" s="26" t="s">
        <v>65</v>
      </c>
      <c r="E131" s="45">
        <v>16752.263707355698</v>
      </c>
      <c r="F131" s="121"/>
      <c r="G131" s="28"/>
      <c r="H131" s="45"/>
      <c r="I131" s="101"/>
      <c r="J131" s="28"/>
      <c r="K131" s="45"/>
      <c r="L131" s="148"/>
    </row>
    <row r="132" spans="1:12" ht="13.5">
      <c r="A132" s="29"/>
      <c r="B132" s="30"/>
      <c r="C132" s="30"/>
      <c r="D132" s="31"/>
      <c r="E132" s="44"/>
      <c r="F132" s="122"/>
      <c r="G132" s="33"/>
      <c r="H132" s="44"/>
      <c r="I132" s="102"/>
      <c r="J132" s="33"/>
      <c r="K132" s="44"/>
      <c r="L132" s="146"/>
    </row>
    <row r="133" spans="1:12" ht="13.5">
      <c r="A133" s="21"/>
      <c r="B133" s="22"/>
      <c r="C133" s="22" t="s">
        <v>66</v>
      </c>
      <c r="D133" s="26"/>
      <c r="E133" s="46">
        <v>1100155.6630799999</v>
      </c>
      <c r="F133" s="120">
        <v>1.8020285575196668</v>
      </c>
      <c r="G133" s="24"/>
      <c r="H133" s="46">
        <f>+H134</f>
        <v>997079.0311375</v>
      </c>
      <c r="I133" s="97">
        <f>+H133/$H$631*100</f>
        <v>1.582354561136084</v>
      </c>
      <c r="J133" s="24"/>
      <c r="K133" s="46">
        <f>+K134</f>
        <v>1063909.5346481316</v>
      </c>
      <c r="L133" s="147">
        <f>+K133/$K$631*100</f>
        <v>1.8361138242645716</v>
      </c>
    </row>
    <row r="134" spans="1:12" ht="13.5">
      <c r="A134" s="21"/>
      <c r="B134" s="22"/>
      <c r="C134" s="22"/>
      <c r="D134" s="26" t="s">
        <v>67</v>
      </c>
      <c r="E134" s="27">
        <v>1100155.6630799999</v>
      </c>
      <c r="F134" s="121"/>
      <c r="G134" s="28"/>
      <c r="H134" s="27">
        <v>997079.0311375</v>
      </c>
      <c r="I134" s="101"/>
      <c r="J134" s="28"/>
      <c r="K134" s="27">
        <v>1063909.5346481316</v>
      </c>
      <c r="L134" s="141"/>
    </row>
    <row r="135" spans="1:12" ht="13.5">
      <c r="A135" s="29"/>
      <c r="B135" s="30"/>
      <c r="C135" s="30"/>
      <c r="D135" s="31"/>
      <c r="E135" s="44"/>
      <c r="F135" s="122"/>
      <c r="G135" s="33"/>
      <c r="H135" s="44"/>
      <c r="I135" s="102"/>
      <c r="J135" s="33"/>
      <c r="K135" s="44"/>
      <c r="L135" s="146"/>
    </row>
    <row r="136" spans="1:12" ht="13.5">
      <c r="A136" s="21"/>
      <c r="B136" s="22"/>
      <c r="C136" s="22" t="s">
        <v>68</v>
      </c>
      <c r="D136" s="26"/>
      <c r="E136" s="46">
        <v>250359.72189615847</v>
      </c>
      <c r="F136" s="120">
        <v>0.41008321244877577</v>
      </c>
      <c r="G136" s="24"/>
      <c r="H136" s="46">
        <f>SUM(H137:H141)</f>
        <v>231905.7313811744</v>
      </c>
      <c r="I136" s="97">
        <f>+H136/$H$631*100</f>
        <v>0.36803210211528</v>
      </c>
      <c r="J136" s="24"/>
      <c r="K136" s="46">
        <v>224029.31215253196</v>
      </c>
      <c r="L136" s="147">
        <f>+K136/$K$631*100</f>
        <v>0.3866337350005902</v>
      </c>
    </row>
    <row r="137" spans="1:12" ht="13.5">
      <c r="A137" s="21"/>
      <c r="B137" s="22"/>
      <c r="C137" s="22"/>
      <c r="D137" s="26" t="s">
        <v>69</v>
      </c>
      <c r="E137" s="27">
        <v>73007.0666183661</v>
      </c>
      <c r="F137" s="121"/>
      <c r="G137" s="28"/>
      <c r="H137" s="27">
        <v>66250.3672722845</v>
      </c>
      <c r="I137" s="101"/>
      <c r="J137" s="28"/>
      <c r="K137" s="27">
        <v>64740.501308860905</v>
      </c>
      <c r="L137" s="141"/>
    </row>
    <row r="138" spans="1:12" ht="13.5">
      <c r="A138" s="21"/>
      <c r="B138" s="22"/>
      <c r="C138" s="22"/>
      <c r="D138" s="26" t="s">
        <v>70</v>
      </c>
      <c r="E138" s="46"/>
      <c r="F138" s="121"/>
      <c r="G138" s="28"/>
      <c r="H138" s="46"/>
      <c r="I138" s="101"/>
      <c r="J138" s="28"/>
      <c r="K138" s="46"/>
      <c r="L138" s="147"/>
    </row>
    <row r="139" spans="1:12" ht="13.5">
      <c r="A139" s="21"/>
      <c r="B139" s="22"/>
      <c r="C139" s="22"/>
      <c r="D139" s="26" t="s">
        <v>60</v>
      </c>
      <c r="E139" s="45">
        <v>104875.5498260704</v>
      </c>
      <c r="F139" s="121"/>
      <c r="G139" s="28"/>
      <c r="H139" s="45">
        <v>93831.5070621166</v>
      </c>
      <c r="I139" s="101"/>
      <c r="J139" s="28"/>
      <c r="K139" s="45">
        <v>81961.39843362139</v>
      </c>
      <c r="L139" s="148"/>
    </row>
    <row r="140" spans="1:12" ht="13.5">
      <c r="A140" s="21"/>
      <c r="B140" s="22"/>
      <c r="C140" s="22"/>
      <c r="D140" s="26" t="s">
        <v>71</v>
      </c>
      <c r="E140" s="45">
        <v>32734.9288299</v>
      </c>
      <c r="F140" s="121"/>
      <c r="G140" s="28"/>
      <c r="H140" s="45">
        <v>31977.976602</v>
      </c>
      <c r="I140" s="101"/>
      <c r="J140" s="28"/>
      <c r="K140" s="45">
        <v>29585.8384668</v>
      </c>
      <c r="L140" s="148"/>
    </row>
    <row r="141" spans="1:12" ht="13.5">
      <c r="A141" s="21"/>
      <c r="B141" s="22"/>
      <c r="C141" s="22"/>
      <c r="D141" s="26" t="s">
        <v>72</v>
      </c>
      <c r="E141" s="45">
        <v>39742.176621822</v>
      </c>
      <c r="F141" s="121"/>
      <c r="G141" s="28"/>
      <c r="H141" s="45">
        <v>39845.8804447733</v>
      </c>
      <c r="I141" s="101"/>
      <c r="J141" s="28"/>
      <c r="K141" s="45">
        <v>47741.5739432497</v>
      </c>
      <c r="L141" s="148"/>
    </row>
    <row r="142" spans="1:12" ht="13.5">
      <c r="A142" s="29"/>
      <c r="B142" s="30"/>
      <c r="C142" s="30"/>
      <c r="D142" s="31"/>
      <c r="E142" s="44"/>
      <c r="F142" s="122"/>
      <c r="G142" s="33"/>
      <c r="H142" s="44"/>
      <c r="I142" s="102"/>
      <c r="J142" s="33"/>
      <c r="K142" s="44"/>
      <c r="L142" s="146"/>
    </row>
    <row r="143" spans="1:12" s="25" customFormat="1" ht="13.5">
      <c r="A143" s="17"/>
      <c r="B143" s="18" t="s">
        <v>73</v>
      </c>
      <c r="C143" s="18"/>
      <c r="D143" s="18"/>
      <c r="E143" s="19">
        <v>793113.6130671301</v>
      </c>
      <c r="F143" s="119">
        <v>1.2991010527576985</v>
      </c>
      <c r="G143" s="20"/>
      <c r="H143" s="19">
        <f>+H144+H148+H151+H154+H157</f>
        <v>925672.4615283305</v>
      </c>
      <c r="I143" s="96">
        <f>+H143/$H$631*100</f>
        <v>1.4690330413893018</v>
      </c>
      <c r="J143" s="20"/>
      <c r="K143" s="19">
        <f>+K144+K148+K151+K160+K163+K154+K157</f>
        <v>1354886.293630456</v>
      </c>
      <c r="L143" s="139">
        <f>+K143/$K$631*100</f>
        <v>2.338286642824605</v>
      </c>
    </row>
    <row r="144" spans="1:12" s="25" customFormat="1" ht="13.5">
      <c r="A144" s="21"/>
      <c r="B144" s="22"/>
      <c r="C144" s="22" t="s">
        <v>74</v>
      </c>
      <c r="D144" s="22"/>
      <c r="E144" s="23">
        <v>187930.7250464232</v>
      </c>
      <c r="F144" s="123">
        <v>0.3078260147486102</v>
      </c>
      <c r="G144" s="24"/>
      <c r="H144" s="23">
        <f>+H145+H146</f>
        <v>210221.11362199998</v>
      </c>
      <c r="I144" s="97">
        <f>+H144/$H$631*100</f>
        <v>0.3336188281959829</v>
      </c>
      <c r="J144" s="24"/>
      <c r="K144" s="23">
        <f>+K145+K146</f>
        <v>392182.6886879031</v>
      </c>
      <c r="L144" s="140">
        <f>+K144/$K$631*100</f>
        <v>0.6768357956066864</v>
      </c>
    </row>
    <row r="145" spans="1:12" ht="13.5">
      <c r="A145" s="21"/>
      <c r="B145" s="22"/>
      <c r="C145" s="22"/>
      <c r="D145" s="26" t="s">
        <v>75</v>
      </c>
      <c r="E145" s="50">
        <v>0</v>
      </c>
      <c r="F145" s="121"/>
      <c r="G145" s="28"/>
      <c r="H145" s="50">
        <v>0</v>
      </c>
      <c r="I145" s="101"/>
      <c r="J145" s="28"/>
      <c r="K145" s="50"/>
      <c r="L145" s="152"/>
    </row>
    <row r="146" spans="1:12" ht="13.5">
      <c r="A146" s="21"/>
      <c r="B146" s="22"/>
      <c r="C146" s="22"/>
      <c r="D146" s="26" t="s">
        <v>76</v>
      </c>
      <c r="E146" s="27">
        <v>187930.7250464232</v>
      </c>
      <c r="F146" s="121"/>
      <c r="G146" s="28"/>
      <c r="H146" s="27">
        <v>210221.11362199998</v>
      </c>
      <c r="I146" s="101"/>
      <c r="J146" s="28"/>
      <c r="K146" s="27">
        <v>392182.6886879031</v>
      </c>
      <c r="L146" s="141"/>
    </row>
    <row r="147" spans="1:12" ht="13.5">
      <c r="A147" s="29"/>
      <c r="B147" s="30"/>
      <c r="C147" s="30"/>
      <c r="D147" s="30"/>
      <c r="E147" s="51"/>
      <c r="F147" s="118"/>
      <c r="G147" s="16"/>
      <c r="H147" s="51"/>
      <c r="I147" s="95"/>
      <c r="J147" s="16"/>
      <c r="K147" s="51"/>
      <c r="L147" s="153"/>
    </row>
    <row r="148" spans="1:12" s="25" customFormat="1" ht="13.5">
      <c r="A148" s="21"/>
      <c r="B148" s="22"/>
      <c r="C148" s="22" t="s">
        <v>77</v>
      </c>
      <c r="D148" s="22"/>
      <c r="E148" s="23">
        <v>412733.2892044669</v>
      </c>
      <c r="F148" s="120">
        <v>0.6760472165395647</v>
      </c>
      <c r="G148" s="24"/>
      <c r="H148" s="23">
        <f>+H149</f>
        <v>415844.8890511806</v>
      </c>
      <c r="I148" s="97">
        <f>+H148/$H$631*100</f>
        <v>0.6599417261484085</v>
      </c>
      <c r="J148" s="24"/>
      <c r="K148" s="23">
        <f>+K149</f>
        <v>474186.926884786</v>
      </c>
      <c r="L148" s="140">
        <f>+K148/$K$631*100</f>
        <v>0.8183601550545782</v>
      </c>
    </row>
    <row r="149" spans="1:12" ht="13.5">
      <c r="A149" s="21"/>
      <c r="B149" s="22"/>
      <c r="C149" s="22"/>
      <c r="D149" s="26" t="s">
        <v>76</v>
      </c>
      <c r="E149" s="27">
        <v>412733.2892044669</v>
      </c>
      <c r="F149" s="124"/>
      <c r="G149" s="52"/>
      <c r="H149" s="27">
        <v>415844.8890511806</v>
      </c>
      <c r="I149" s="106"/>
      <c r="J149" s="52"/>
      <c r="K149" s="27">
        <v>474186.926884786</v>
      </c>
      <c r="L149" s="141"/>
    </row>
    <row r="150" spans="1:12" ht="13.5">
      <c r="A150" s="29"/>
      <c r="B150" s="30"/>
      <c r="C150" s="30"/>
      <c r="D150" s="31"/>
      <c r="E150" s="32"/>
      <c r="F150" s="122"/>
      <c r="G150" s="33"/>
      <c r="H150" s="32"/>
      <c r="I150" s="102"/>
      <c r="J150" s="33"/>
      <c r="K150" s="32"/>
      <c r="L150" s="142"/>
    </row>
    <row r="151" spans="1:12" ht="13.5">
      <c r="A151" s="21"/>
      <c r="B151" s="22"/>
      <c r="C151" s="22" t="s">
        <v>78</v>
      </c>
      <c r="D151" s="26"/>
      <c r="E151" s="49">
        <v>18271.008</v>
      </c>
      <c r="F151" s="120">
        <v>0.029927472352861126</v>
      </c>
      <c r="G151" s="24"/>
      <c r="H151" s="49">
        <f>+H152</f>
        <v>62410.32</v>
      </c>
      <c r="I151" s="97">
        <f>+H151/$H$631*100</f>
        <v>0.09904456059145018</v>
      </c>
      <c r="J151" s="24"/>
      <c r="K151" s="49">
        <f>+K152</f>
        <v>130599.936</v>
      </c>
      <c r="L151" s="151">
        <f>+K151/$K$631*100</f>
        <v>0.22539167112265468</v>
      </c>
    </row>
    <row r="152" spans="1:12" ht="13.5">
      <c r="A152" s="21"/>
      <c r="B152" s="22"/>
      <c r="C152" s="22"/>
      <c r="D152" s="26" t="s">
        <v>76</v>
      </c>
      <c r="E152" s="27">
        <v>18271.008</v>
      </c>
      <c r="F152" s="121"/>
      <c r="G152" s="28"/>
      <c r="H152" s="27">
        <v>62410.32</v>
      </c>
      <c r="I152" s="101"/>
      <c r="J152" s="28"/>
      <c r="K152" s="27">
        <v>130599.936</v>
      </c>
      <c r="L152" s="141"/>
    </row>
    <row r="153" spans="1:12" ht="13.5">
      <c r="A153" s="29"/>
      <c r="B153" s="30"/>
      <c r="C153" s="30"/>
      <c r="D153" s="31"/>
      <c r="E153" s="32"/>
      <c r="F153" s="122"/>
      <c r="G153" s="33"/>
      <c r="H153" s="32"/>
      <c r="I153" s="102"/>
      <c r="J153" s="33"/>
      <c r="K153" s="32"/>
      <c r="L153" s="142"/>
    </row>
    <row r="154" spans="1:12" ht="13.5">
      <c r="A154" s="21"/>
      <c r="B154" s="22"/>
      <c r="C154" s="22" t="s">
        <v>79</v>
      </c>
      <c r="D154" s="26"/>
      <c r="E154" s="49">
        <v>9302.83497288</v>
      </c>
      <c r="F154" s="120">
        <v>0.015237820291803044</v>
      </c>
      <c r="G154" s="24"/>
      <c r="H154" s="49">
        <f>+H155</f>
        <v>11068.713008749999</v>
      </c>
      <c r="I154" s="97">
        <f>+H154/$H$631*100</f>
        <v>0.017565938073455037</v>
      </c>
      <c r="J154" s="24"/>
      <c r="K154" s="49">
        <f>+K155</f>
        <v>12396.3580663</v>
      </c>
      <c r="L154" s="151">
        <f>+K154/$K$631*100</f>
        <v>0.021393853212900174</v>
      </c>
    </row>
    <row r="155" spans="1:12" ht="13.5">
      <c r="A155" s="21"/>
      <c r="B155" s="22"/>
      <c r="C155" s="22"/>
      <c r="D155" s="26" t="s">
        <v>76</v>
      </c>
      <c r="E155" s="27">
        <v>9302.83497288</v>
      </c>
      <c r="F155" s="121"/>
      <c r="G155" s="28"/>
      <c r="H155" s="27">
        <v>11068.713008749999</v>
      </c>
      <c r="I155" s="101"/>
      <c r="J155" s="28"/>
      <c r="K155" s="27">
        <v>12396.3580663</v>
      </c>
      <c r="L155" s="141"/>
    </row>
    <row r="156" spans="1:12" ht="13.5">
      <c r="A156" s="29"/>
      <c r="B156" s="30"/>
      <c r="C156" s="30"/>
      <c r="D156" s="31"/>
      <c r="E156" s="32"/>
      <c r="F156" s="122"/>
      <c r="G156" s="33"/>
      <c r="H156" s="32"/>
      <c r="I156" s="102"/>
      <c r="J156" s="33"/>
      <c r="K156" s="32"/>
      <c r="L156" s="142"/>
    </row>
    <row r="157" spans="1:12" ht="13.5">
      <c r="A157" s="21"/>
      <c r="B157" s="22"/>
      <c r="C157" s="22" t="s">
        <v>80</v>
      </c>
      <c r="D157" s="26"/>
      <c r="E157" s="49">
        <v>164875.75584335998</v>
      </c>
      <c r="F157" s="120">
        <v>0.27006252882485937</v>
      </c>
      <c r="G157" s="24"/>
      <c r="H157" s="49">
        <f>+H158</f>
        <v>226127.4258464</v>
      </c>
      <c r="I157" s="97">
        <f>+H157/$H$631*100</f>
        <v>0.3588619883800055</v>
      </c>
      <c r="J157" s="24"/>
      <c r="K157" s="49">
        <f>+K158</f>
        <v>247001.48674734</v>
      </c>
      <c r="L157" s="151">
        <f>+K157/$K$631*100</f>
        <v>0.4262795187569097</v>
      </c>
    </row>
    <row r="158" spans="1:12" ht="13.5">
      <c r="A158" s="21"/>
      <c r="B158" s="22"/>
      <c r="C158" s="22"/>
      <c r="D158" s="26" t="s">
        <v>76</v>
      </c>
      <c r="E158" s="27">
        <v>164875.75584335998</v>
      </c>
      <c r="F158" s="121"/>
      <c r="G158" s="28"/>
      <c r="H158" s="27">
        <v>226127.4258464</v>
      </c>
      <c r="I158" s="101"/>
      <c r="J158" s="28"/>
      <c r="K158" s="27">
        <v>247001.48674734</v>
      </c>
      <c r="L158" s="141"/>
    </row>
    <row r="159" spans="1:12" ht="13.5">
      <c r="A159" s="29"/>
      <c r="B159" s="30"/>
      <c r="C159" s="30"/>
      <c r="D159" s="31"/>
      <c r="E159" s="32"/>
      <c r="F159" s="122"/>
      <c r="G159" s="33"/>
      <c r="H159" s="32"/>
      <c r="I159" s="102"/>
      <c r="J159" s="33"/>
      <c r="K159" s="32"/>
      <c r="L159" s="142"/>
    </row>
    <row r="160" spans="1:12" ht="13.5">
      <c r="A160" s="21"/>
      <c r="B160" s="22"/>
      <c r="C160" s="22" t="s">
        <v>266</v>
      </c>
      <c r="D160" s="26"/>
      <c r="E160" s="50"/>
      <c r="F160" s="121"/>
      <c r="G160" s="28"/>
      <c r="H160" s="50"/>
      <c r="I160" s="101"/>
      <c r="J160" s="28"/>
      <c r="K160" s="49">
        <f>K161</f>
        <v>95479.81579612709</v>
      </c>
      <c r="L160" s="151">
        <f>+K160/$K$631*100</f>
        <v>0.16478074874992532</v>
      </c>
    </row>
    <row r="161" spans="1:12" ht="13.5">
      <c r="A161" s="21"/>
      <c r="B161" s="22"/>
      <c r="C161" s="22"/>
      <c r="D161" s="26" t="s">
        <v>76</v>
      </c>
      <c r="E161" s="50"/>
      <c r="F161" s="121"/>
      <c r="G161" s="28"/>
      <c r="H161" s="50"/>
      <c r="I161" s="101"/>
      <c r="J161" s="28"/>
      <c r="K161" s="50">
        <v>95479.81579612709</v>
      </c>
      <c r="L161" s="152"/>
    </row>
    <row r="162" spans="1:12" ht="13.5">
      <c r="A162" s="29"/>
      <c r="B162" s="30"/>
      <c r="C162" s="30"/>
      <c r="D162" s="31"/>
      <c r="E162" s="32"/>
      <c r="F162" s="122"/>
      <c r="G162" s="33"/>
      <c r="H162" s="32"/>
      <c r="I162" s="102"/>
      <c r="J162" s="33"/>
      <c r="K162" s="32"/>
      <c r="L162" s="142"/>
    </row>
    <row r="163" spans="1:12" ht="13.5">
      <c r="A163" s="21"/>
      <c r="B163" s="22"/>
      <c r="C163" s="22" t="s">
        <v>257</v>
      </c>
      <c r="D163" s="26"/>
      <c r="E163" s="50"/>
      <c r="F163" s="121"/>
      <c r="G163" s="28"/>
      <c r="H163" s="50"/>
      <c r="I163" s="101"/>
      <c r="J163" s="28"/>
      <c r="K163" s="49">
        <f>K164</f>
        <v>3039.081448</v>
      </c>
      <c r="L163" s="151">
        <f>+K163/$K$631*100</f>
        <v>0.005244900320950978</v>
      </c>
    </row>
    <row r="164" spans="1:12" ht="13.5">
      <c r="A164" s="21"/>
      <c r="B164" s="22"/>
      <c r="C164" s="22"/>
      <c r="D164" s="26" t="s">
        <v>76</v>
      </c>
      <c r="E164" s="50"/>
      <c r="F164" s="121"/>
      <c r="G164" s="28"/>
      <c r="H164" s="50"/>
      <c r="I164" s="101"/>
      <c r="J164" s="28"/>
      <c r="K164" s="50">
        <v>3039.081448</v>
      </c>
      <c r="L164" s="152"/>
    </row>
    <row r="165" spans="1:12" ht="13.5">
      <c r="A165" s="29"/>
      <c r="B165" s="30"/>
      <c r="C165" s="30"/>
      <c r="D165" s="31"/>
      <c r="E165" s="32"/>
      <c r="F165" s="122"/>
      <c r="G165" s="33"/>
      <c r="H165" s="32"/>
      <c r="I165" s="102"/>
      <c r="J165" s="33"/>
      <c r="K165" s="32"/>
      <c r="L165" s="142"/>
    </row>
    <row r="166" spans="1:12" ht="13.5">
      <c r="A166" s="17"/>
      <c r="B166" s="18" t="s">
        <v>81</v>
      </c>
      <c r="C166" s="34"/>
      <c r="D166" s="34"/>
      <c r="E166" s="53">
        <v>1675237.930325841</v>
      </c>
      <c r="F166" s="119">
        <v>2.7439995015212566</v>
      </c>
      <c r="G166" s="20"/>
      <c r="H166" s="53">
        <f>+H167+H170+H173+H176+H179+H182</f>
        <v>1645623.9175223075</v>
      </c>
      <c r="I166" s="96">
        <f>+H166/$H$631*100</f>
        <v>2.611588881610891</v>
      </c>
      <c r="J166" s="20"/>
      <c r="K166" s="53">
        <f>+K167+K170+K173+K176+K179+K182</f>
        <v>1476927.8383865901</v>
      </c>
      <c r="L166" s="154">
        <f>+K166/$K$631*100</f>
        <v>2.5489080915133346</v>
      </c>
    </row>
    <row r="167" spans="1:12" ht="13.5">
      <c r="A167" s="21"/>
      <c r="B167" s="22"/>
      <c r="C167" s="22" t="s">
        <v>82</v>
      </c>
      <c r="D167" s="26"/>
      <c r="E167" s="49">
        <v>329813.4138575418</v>
      </c>
      <c r="F167" s="120">
        <v>0.5402264519190362</v>
      </c>
      <c r="G167" s="24"/>
      <c r="H167" s="49">
        <f>+H168</f>
        <v>337804.8365881309</v>
      </c>
      <c r="I167" s="97">
        <f>+H167/$H$631*100</f>
        <v>0.5360929347187783</v>
      </c>
      <c r="J167" s="24"/>
      <c r="K167" s="49">
        <f>+K168</f>
        <v>263951.5114058082</v>
      </c>
      <c r="L167" s="151">
        <f>+K167/$K$631*100</f>
        <v>0.45553217002423</v>
      </c>
    </row>
    <row r="168" spans="1:12" ht="13.5">
      <c r="A168" s="21"/>
      <c r="B168" s="22"/>
      <c r="C168" s="22"/>
      <c r="D168" s="26" t="s">
        <v>83</v>
      </c>
      <c r="E168" s="27">
        <v>329813.4138575418</v>
      </c>
      <c r="F168" s="120"/>
      <c r="G168" s="24"/>
      <c r="H168" s="27">
        <v>337804.8365881309</v>
      </c>
      <c r="I168" s="97"/>
      <c r="J168" s="24"/>
      <c r="K168" s="27">
        <v>263951.5114058082</v>
      </c>
      <c r="L168" s="141"/>
    </row>
    <row r="169" spans="1:12" ht="13.5">
      <c r="A169" s="29"/>
      <c r="B169" s="30"/>
      <c r="C169" s="31"/>
      <c r="D169" s="31"/>
      <c r="E169" s="54"/>
      <c r="F169" s="118"/>
      <c r="G169" s="16"/>
      <c r="H169" s="54"/>
      <c r="I169" s="95"/>
      <c r="J169" s="16"/>
      <c r="K169" s="54"/>
      <c r="L169" s="155"/>
    </row>
    <row r="170" spans="1:12" ht="13.5">
      <c r="A170" s="21"/>
      <c r="B170" s="22"/>
      <c r="C170" s="22" t="s">
        <v>84</v>
      </c>
      <c r="D170" s="26"/>
      <c r="E170" s="49">
        <v>93020.0124819168</v>
      </c>
      <c r="F170" s="120">
        <v>0.15236454670784236</v>
      </c>
      <c r="G170" s="24"/>
      <c r="H170" s="49">
        <f>+H171</f>
        <v>96053.9336328546</v>
      </c>
      <c r="I170" s="97">
        <f>+H170/$H$631*100</f>
        <v>0.15243664268579946</v>
      </c>
      <c r="J170" s="24"/>
      <c r="K170" s="49">
        <f>+K171</f>
        <v>87435.0670372662</v>
      </c>
      <c r="L170" s="151">
        <f>+K170/$K$631*100</f>
        <v>0.150896979568587</v>
      </c>
    </row>
    <row r="171" spans="1:12" ht="13.5">
      <c r="A171" s="21"/>
      <c r="B171" s="22"/>
      <c r="C171" s="26"/>
      <c r="D171" s="26" t="s">
        <v>83</v>
      </c>
      <c r="E171" s="27">
        <v>93020.0124819168</v>
      </c>
      <c r="F171" s="120"/>
      <c r="G171" s="24"/>
      <c r="H171" s="27">
        <v>96053.9336328546</v>
      </c>
      <c r="I171" s="97"/>
      <c r="J171" s="24"/>
      <c r="K171" s="27">
        <v>87435.0670372662</v>
      </c>
      <c r="L171" s="141"/>
    </row>
    <row r="172" spans="1:12" ht="13.5">
      <c r="A172" s="21"/>
      <c r="B172" s="22"/>
      <c r="C172" s="26"/>
      <c r="D172" s="26"/>
      <c r="E172" s="49"/>
      <c r="F172" s="120"/>
      <c r="G172" s="24"/>
      <c r="H172" s="49"/>
      <c r="I172" s="97"/>
      <c r="J172" s="24"/>
      <c r="K172" s="49"/>
      <c r="L172" s="151"/>
    </row>
    <row r="173" spans="1:12" ht="13.5">
      <c r="A173" s="21"/>
      <c r="B173" s="22"/>
      <c r="C173" s="22" t="s">
        <v>85</v>
      </c>
      <c r="D173" s="26"/>
      <c r="E173" s="49">
        <v>51995.1603608378</v>
      </c>
      <c r="F173" s="120">
        <v>0.08516682408444864</v>
      </c>
      <c r="G173" s="24"/>
      <c r="H173" s="49">
        <f>+H174</f>
        <v>0</v>
      </c>
      <c r="I173" s="97">
        <f>+H173/$H$631*100</f>
        <v>0</v>
      </c>
      <c r="J173" s="24"/>
      <c r="K173" s="49">
        <f>+K174</f>
        <v>0</v>
      </c>
      <c r="L173" s="97">
        <f>+K173/$H$631*100</f>
        <v>0</v>
      </c>
    </row>
    <row r="174" spans="1:12" ht="13.5">
      <c r="A174" s="21"/>
      <c r="B174" s="22"/>
      <c r="C174" s="22"/>
      <c r="D174" s="26" t="s">
        <v>83</v>
      </c>
      <c r="E174" s="27">
        <v>51995.1603608378</v>
      </c>
      <c r="F174" s="121"/>
      <c r="G174" s="28"/>
      <c r="H174" s="27">
        <v>0</v>
      </c>
      <c r="I174" s="101"/>
      <c r="J174" s="28"/>
      <c r="K174" s="27">
        <v>0</v>
      </c>
      <c r="L174" s="141"/>
    </row>
    <row r="175" spans="1:12" ht="13.5">
      <c r="A175" s="21"/>
      <c r="B175" s="22"/>
      <c r="C175" s="22"/>
      <c r="D175" s="26"/>
      <c r="E175" s="50"/>
      <c r="F175" s="121"/>
      <c r="G175" s="28"/>
      <c r="H175" s="50"/>
      <c r="I175" s="101"/>
      <c r="J175" s="28"/>
      <c r="K175" s="50"/>
      <c r="L175" s="152"/>
    </row>
    <row r="176" spans="1:12" ht="13.5">
      <c r="A176" s="39"/>
      <c r="B176" s="40"/>
      <c r="C176" s="40" t="s">
        <v>86</v>
      </c>
      <c r="D176" s="41"/>
      <c r="E176" s="55">
        <v>337528.3779130207</v>
      </c>
      <c r="F176" s="123">
        <v>0.5528633777784996</v>
      </c>
      <c r="G176" s="43"/>
      <c r="H176" s="55">
        <f>+H177</f>
        <v>328078.532117944</v>
      </c>
      <c r="I176" s="103">
        <f>+H176/$H$631*100</f>
        <v>0.5206573857193769</v>
      </c>
      <c r="J176" s="43"/>
      <c r="K176" s="55">
        <f>+K177</f>
        <v>311764.08051739575</v>
      </c>
      <c r="L176" s="156">
        <f>+K176/$K$631*100</f>
        <v>0.5380479444020072</v>
      </c>
    </row>
    <row r="177" spans="1:12" ht="13.5">
      <c r="A177" s="21"/>
      <c r="B177" s="22"/>
      <c r="C177" s="22"/>
      <c r="D177" s="26" t="s">
        <v>83</v>
      </c>
      <c r="E177" s="27">
        <v>337528.3779130207</v>
      </c>
      <c r="F177" s="121"/>
      <c r="G177" s="28"/>
      <c r="H177" s="27">
        <v>328078.532117944</v>
      </c>
      <c r="I177" s="101"/>
      <c r="J177" s="28"/>
      <c r="K177" s="27">
        <v>311764.08051739575</v>
      </c>
      <c r="L177" s="141"/>
    </row>
    <row r="178" spans="1:12" ht="13.5">
      <c r="A178" s="29"/>
      <c r="B178" s="30"/>
      <c r="C178" s="30"/>
      <c r="D178" s="31"/>
      <c r="E178" s="32"/>
      <c r="F178" s="122"/>
      <c r="G178" s="33"/>
      <c r="H178" s="32"/>
      <c r="I178" s="102"/>
      <c r="J178" s="33"/>
      <c r="K178" s="32"/>
      <c r="L178" s="142"/>
    </row>
    <row r="179" spans="1:12" ht="13.5">
      <c r="A179" s="21"/>
      <c r="B179" s="22"/>
      <c r="C179" s="22" t="s">
        <v>87</v>
      </c>
      <c r="D179" s="26"/>
      <c r="E179" s="49">
        <v>460367.3</v>
      </c>
      <c r="F179" s="120">
        <v>0.7540705823625781</v>
      </c>
      <c r="G179" s="24"/>
      <c r="H179" s="49">
        <f>+H180</f>
        <v>187930.77840000004</v>
      </c>
      <c r="I179" s="97">
        <f>+H179/$H$631*100</f>
        <v>0.29824428665382907</v>
      </c>
      <c r="J179" s="24"/>
      <c r="K179" s="49">
        <f>+K180</f>
        <v>181612.44289999997</v>
      </c>
      <c r="L179" s="151">
        <f>+K179/$K$631*100</f>
        <v>0.3134299545284516</v>
      </c>
    </row>
    <row r="180" spans="1:12" ht="13.5">
      <c r="A180" s="21"/>
      <c r="B180" s="22"/>
      <c r="C180" s="22"/>
      <c r="D180" s="26" t="s">
        <v>83</v>
      </c>
      <c r="E180" s="27">
        <v>460367.3</v>
      </c>
      <c r="F180" s="121"/>
      <c r="G180" s="28"/>
      <c r="H180" s="27">
        <v>187930.77840000004</v>
      </c>
      <c r="I180" s="101"/>
      <c r="J180" s="28"/>
      <c r="K180" s="27">
        <v>181612.44289999997</v>
      </c>
      <c r="L180" s="141"/>
    </row>
    <row r="181" spans="1:12" ht="13.5">
      <c r="A181" s="29"/>
      <c r="B181" s="30"/>
      <c r="C181" s="30"/>
      <c r="D181" s="31"/>
      <c r="E181" s="37"/>
      <c r="F181" s="122"/>
      <c r="G181" s="33"/>
      <c r="H181" s="37"/>
      <c r="I181" s="102"/>
      <c r="J181" s="33"/>
      <c r="K181" s="37"/>
      <c r="L181" s="143"/>
    </row>
    <row r="182" spans="1:12" ht="13.5">
      <c r="A182" s="21"/>
      <c r="B182" s="22"/>
      <c r="C182" s="22" t="s">
        <v>88</v>
      </c>
      <c r="D182" s="26"/>
      <c r="E182" s="49">
        <v>402513.66571252403</v>
      </c>
      <c r="F182" s="120">
        <v>0.6593077186688522</v>
      </c>
      <c r="G182" s="24"/>
      <c r="H182" s="49">
        <f>+H183</f>
        <v>695755.836783378</v>
      </c>
      <c r="I182" s="97">
        <f>+H182/$H$631*100</f>
        <v>1.1041576318331074</v>
      </c>
      <c r="J182" s="24"/>
      <c r="K182" s="49">
        <f>+K183</f>
        <v>632164.73652612</v>
      </c>
      <c r="L182" s="151">
        <f>+K182/$K$631*100</f>
        <v>1.0910010429900585</v>
      </c>
    </row>
    <row r="183" spans="1:12" ht="13.5">
      <c r="A183" s="21"/>
      <c r="B183" s="22"/>
      <c r="C183" s="22"/>
      <c r="D183" s="26" t="s">
        <v>83</v>
      </c>
      <c r="E183" s="27">
        <v>402513.66571252403</v>
      </c>
      <c r="F183" s="121"/>
      <c r="G183" s="28"/>
      <c r="H183" s="27">
        <v>695755.836783378</v>
      </c>
      <c r="I183" s="101"/>
      <c r="J183" s="28"/>
      <c r="K183" s="27">
        <v>632164.73652612</v>
      </c>
      <c r="L183" s="141"/>
    </row>
    <row r="184" spans="1:12" ht="13.5">
      <c r="A184" s="29"/>
      <c r="B184" s="30"/>
      <c r="C184" s="30"/>
      <c r="D184" s="31"/>
      <c r="E184" s="32"/>
      <c r="F184" s="122"/>
      <c r="G184" s="33"/>
      <c r="H184" s="32"/>
      <c r="I184" s="102"/>
      <c r="J184" s="33"/>
      <c r="K184" s="32"/>
      <c r="L184" s="142"/>
    </row>
    <row r="185" spans="1:12" ht="13.5">
      <c r="A185" s="39"/>
      <c r="B185" s="40" t="s">
        <v>89</v>
      </c>
      <c r="C185" s="40"/>
      <c r="D185" s="41"/>
      <c r="E185" s="56"/>
      <c r="F185" s="125"/>
      <c r="G185" s="57"/>
      <c r="H185" s="55">
        <f>+H186</f>
        <v>4500.84835296</v>
      </c>
      <c r="I185" s="103">
        <f>+H185/$H$631*100</f>
        <v>0.0071428018220011606</v>
      </c>
      <c r="J185" s="57"/>
      <c r="K185" s="55">
        <f>+K186</f>
        <v>4487.55484752</v>
      </c>
      <c r="L185" s="156">
        <f>+K185/$K$631*100</f>
        <v>0.007744701240413339</v>
      </c>
    </row>
    <row r="186" spans="1:12" ht="13.5">
      <c r="A186" s="21"/>
      <c r="B186" s="22"/>
      <c r="C186" s="22" t="s">
        <v>90</v>
      </c>
      <c r="D186" s="26"/>
      <c r="E186" s="50"/>
      <c r="F186" s="121"/>
      <c r="G186" s="28"/>
      <c r="H186" s="49">
        <f>+H187</f>
        <v>4500.84835296</v>
      </c>
      <c r="I186" s="101"/>
      <c r="J186" s="28"/>
      <c r="K186" s="49">
        <f>+K187</f>
        <v>4487.55484752</v>
      </c>
      <c r="L186" s="151">
        <f>+K186/$K$631*100</f>
        <v>0.007744701240413339</v>
      </c>
    </row>
    <row r="187" spans="1:12" ht="13.5">
      <c r="A187" s="21"/>
      <c r="B187" s="22"/>
      <c r="C187" s="22"/>
      <c r="D187" s="26" t="s">
        <v>83</v>
      </c>
      <c r="E187" s="50"/>
      <c r="F187" s="121"/>
      <c r="G187" s="28"/>
      <c r="H187" s="50">
        <v>4500.84835296</v>
      </c>
      <c r="I187" s="101"/>
      <c r="J187" s="28"/>
      <c r="K187" s="50">
        <v>4487.55484752</v>
      </c>
      <c r="L187" s="152"/>
    </row>
    <row r="188" spans="1:12" ht="13.5">
      <c r="A188" s="29"/>
      <c r="B188" s="30"/>
      <c r="C188" s="30"/>
      <c r="D188" s="31"/>
      <c r="E188" s="32"/>
      <c r="F188" s="122"/>
      <c r="G188" s="33"/>
      <c r="H188" s="32"/>
      <c r="I188" s="102"/>
      <c r="J188" s="33"/>
      <c r="K188" s="32"/>
      <c r="L188" s="142"/>
    </row>
    <row r="189" spans="1:12" s="25" customFormat="1" ht="13.5">
      <c r="A189" s="39"/>
      <c r="B189" s="40" t="s">
        <v>91</v>
      </c>
      <c r="C189" s="40"/>
      <c r="D189" s="40"/>
      <c r="E189" s="42">
        <v>4664337.054367373</v>
      </c>
      <c r="F189" s="123">
        <v>7.64007208792231</v>
      </c>
      <c r="G189" s="43"/>
      <c r="H189" s="42">
        <f>+H190+H194</f>
        <v>5035110.415871124</v>
      </c>
      <c r="I189" s="97">
        <f>+H189/$H$631*100</f>
        <v>7.990670431899556</v>
      </c>
      <c r="J189" s="43"/>
      <c r="K189" s="42">
        <f>+K190+K194</f>
        <v>4443233.900242005</v>
      </c>
      <c r="L189" s="145">
        <f>+K189/$K$631*100</f>
        <v>7.668211368529125</v>
      </c>
    </row>
    <row r="190" spans="1:12" s="25" customFormat="1" ht="13.5">
      <c r="A190" s="21"/>
      <c r="B190" s="22"/>
      <c r="C190" s="22" t="s">
        <v>92</v>
      </c>
      <c r="D190" s="22"/>
      <c r="E190" s="23">
        <v>4073144.285592899</v>
      </c>
      <c r="F190" s="120">
        <v>6.671712529286603</v>
      </c>
      <c r="G190" s="24"/>
      <c r="H190" s="23">
        <v>4285275.367895824</v>
      </c>
      <c r="I190" s="97">
        <f>+H190/$H$631*100</f>
        <v>6.800689626757353</v>
      </c>
      <c r="J190" s="24"/>
      <c r="K190" s="23">
        <f>+K191+K192</f>
        <v>3690422.0390420835</v>
      </c>
      <c r="L190" s="140">
        <f>+K190/$K$631*100</f>
        <v>6.368995391602413</v>
      </c>
    </row>
    <row r="191" spans="1:12" ht="13.5">
      <c r="A191" s="21"/>
      <c r="B191" s="22"/>
      <c r="C191" s="22"/>
      <c r="D191" s="58" t="s">
        <v>16</v>
      </c>
      <c r="E191" s="27">
        <v>4073144.285592899</v>
      </c>
      <c r="F191" s="121"/>
      <c r="G191" s="28"/>
      <c r="H191" s="27">
        <v>4135475.73908</v>
      </c>
      <c r="I191" s="101"/>
      <c r="J191" s="28"/>
      <c r="K191" s="27">
        <v>3690422.0390420835</v>
      </c>
      <c r="L191" s="141"/>
    </row>
    <row r="192" spans="1:12" ht="13.5">
      <c r="A192" s="21"/>
      <c r="B192" s="22"/>
      <c r="C192" s="22"/>
      <c r="D192" s="59" t="s">
        <v>93</v>
      </c>
      <c r="E192" s="27"/>
      <c r="F192" s="121"/>
      <c r="G192" s="28"/>
      <c r="H192" s="27">
        <f>+H190-H191</f>
        <v>149799.6288158237</v>
      </c>
      <c r="I192" s="101"/>
      <c r="J192" s="28"/>
      <c r="K192" s="27"/>
      <c r="L192" s="141"/>
    </row>
    <row r="193" spans="1:12" ht="13.5">
      <c r="A193" s="29"/>
      <c r="B193" s="30"/>
      <c r="C193" s="30"/>
      <c r="D193" s="60"/>
      <c r="E193" s="37"/>
      <c r="F193" s="122"/>
      <c r="G193" s="33"/>
      <c r="H193" s="37"/>
      <c r="I193" s="102"/>
      <c r="J193" s="33"/>
      <c r="K193" s="37"/>
      <c r="L193" s="143"/>
    </row>
    <row r="194" spans="1:12" ht="13.5">
      <c r="A194" s="21"/>
      <c r="B194" s="22"/>
      <c r="C194" s="22" t="s">
        <v>94</v>
      </c>
      <c r="D194" s="58"/>
      <c r="E194" s="23">
        <v>591192.7687744731</v>
      </c>
      <c r="F194" s="120">
        <v>0.9683595586357064</v>
      </c>
      <c r="G194" s="24"/>
      <c r="H194" s="23">
        <f>+H195</f>
        <v>749835.0479753</v>
      </c>
      <c r="I194" s="97">
        <f>+H194/$H$631*100</f>
        <v>1.1899808051422034</v>
      </c>
      <c r="J194" s="24"/>
      <c r="K194" s="23">
        <f>+K195</f>
        <v>752811.8611999206</v>
      </c>
      <c r="L194" s="140">
        <f>+K194/$K$631*100</f>
        <v>1.2992159769267122</v>
      </c>
    </row>
    <row r="195" spans="1:12" ht="13.5">
      <c r="A195" s="21"/>
      <c r="B195" s="22"/>
      <c r="C195" s="22"/>
      <c r="D195" s="58" t="s">
        <v>16</v>
      </c>
      <c r="E195" s="27">
        <v>591192.7687744731</v>
      </c>
      <c r="F195" s="121"/>
      <c r="G195" s="28"/>
      <c r="H195" s="27">
        <v>749835.0479753</v>
      </c>
      <c r="I195" s="101"/>
      <c r="J195" s="28"/>
      <c r="K195" s="27">
        <v>752811.8611999206</v>
      </c>
      <c r="L195" s="141"/>
    </row>
    <row r="196" spans="1:12" ht="13.5">
      <c r="A196" s="29"/>
      <c r="B196" s="30"/>
      <c r="C196" s="30"/>
      <c r="D196" s="31"/>
      <c r="E196" s="32"/>
      <c r="F196" s="122"/>
      <c r="G196" s="33"/>
      <c r="H196" s="32"/>
      <c r="I196" s="102"/>
      <c r="J196" s="33"/>
      <c r="K196" s="32"/>
      <c r="L196" s="142"/>
    </row>
    <row r="197" spans="1:12" s="25" customFormat="1" ht="13.5">
      <c r="A197" s="39"/>
      <c r="B197" s="40" t="s">
        <v>95</v>
      </c>
      <c r="C197" s="40"/>
      <c r="D197" s="40"/>
      <c r="E197" s="42">
        <v>3658001.8738071555</v>
      </c>
      <c r="F197" s="123">
        <v>5.99171922781041</v>
      </c>
      <c r="G197" s="43"/>
      <c r="H197" s="42">
        <f>+H198+H213+H227+H232+H236</f>
        <v>3591139.688611392</v>
      </c>
      <c r="I197" s="97">
        <f>+H197/$H$631*100</f>
        <v>5.699103168851443</v>
      </c>
      <c r="J197" s="43"/>
      <c r="K197" s="42">
        <f>+K198+K213+K227+K232+K236</f>
        <v>3039494.085196936</v>
      </c>
      <c r="L197" s="145">
        <f>+K197/$K$631*100</f>
        <v>5.245612457497391</v>
      </c>
    </row>
    <row r="198" spans="1:12" s="25" customFormat="1" ht="13.5">
      <c r="A198" s="21"/>
      <c r="B198" s="22" t="s">
        <v>96</v>
      </c>
      <c r="C198" s="22"/>
      <c r="D198" s="22"/>
      <c r="E198" s="23">
        <v>1102062.7946914372</v>
      </c>
      <c r="F198" s="120">
        <v>1.8051523933022662</v>
      </c>
      <c r="G198" s="24"/>
      <c r="H198" s="23">
        <f>+H199+H207+H210</f>
        <v>1165531.7967580773</v>
      </c>
      <c r="I198" s="97">
        <f>+H198/$H$631*100</f>
        <v>1.8496874341497882</v>
      </c>
      <c r="J198" s="24"/>
      <c r="K198" s="23">
        <f>+K199+K207+K210+K204</f>
        <v>1102062.832901358</v>
      </c>
      <c r="L198" s="140">
        <f>+K198/$K$631*100</f>
        <v>1.901959458768831</v>
      </c>
    </row>
    <row r="199" spans="1:12" s="25" customFormat="1" ht="13.5">
      <c r="A199" s="21"/>
      <c r="B199" s="22"/>
      <c r="C199" s="22" t="s">
        <v>97</v>
      </c>
      <c r="D199" s="22"/>
      <c r="E199" s="23">
        <v>918436.743009532</v>
      </c>
      <c r="F199" s="120"/>
      <c r="G199" s="24"/>
      <c r="H199" s="23">
        <f>SUM(H200:H202)</f>
        <v>959227.8534119515</v>
      </c>
      <c r="I199" s="97"/>
      <c r="J199" s="24"/>
      <c r="K199" s="23">
        <f>SUM(K200:K202)</f>
        <v>751080.8341643111</v>
      </c>
      <c r="L199" s="140">
        <f>+K199/$K$631*100</f>
        <v>1.2962285399626194</v>
      </c>
    </row>
    <row r="200" spans="1:12" ht="13.5">
      <c r="A200" s="21"/>
      <c r="B200" s="22"/>
      <c r="C200" s="22"/>
      <c r="D200" s="26" t="s">
        <v>98</v>
      </c>
      <c r="E200" s="27">
        <v>3166.055955118</v>
      </c>
      <c r="F200" s="121"/>
      <c r="G200" s="28"/>
      <c r="H200" s="27"/>
      <c r="I200" s="101"/>
      <c r="J200" s="28"/>
      <c r="K200" s="27"/>
      <c r="L200" s="141"/>
    </row>
    <row r="201" spans="1:12" ht="13.5">
      <c r="A201" s="21"/>
      <c r="B201" s="22"/>
      <c r="C201" s="22"/>
      <c r="D201" s="26" t="s">
        <v>99</v>
      </c>
      <c r="E201" s="27">
        <v>34476.2400037594</v>
      </c>
      <c r="F201" s="121"/>
      <c r="G201" s="28"/>
      <c r="H201" s="27">
        <v>34673.9487089646</v>
      </c>
      <c r="I201" s="101"/>
      <c r="J201" s="28"/>
      <c r="K201" s="27">
        <v>32153.2281778918</v>
      </c>
      <c r="L201" s="141">
        <f>+K201/$K$631*100</f>
        <v>0.05549060782849896</v>
      </c>
    </row>
    <row r="202" spans="1:12" ht="13.5">
      <c r="A202" s="21"/>
      <c r="B202" s="22"/>
      <c r="C202" s="22"/>
      <c r="D202" s="26" t="s">
        <v>16</v>
      </c>
      <c r="E202" s="27">
        <v>880794.4470506546</v>
      </c>
      <c r="F202" s="121"/>
      <c r="G202" s="28"/>
      <c r="H202" s="27">
        <v>924553.9047029868</v>
      </c>
      <c r="I202" s="101"/>
      <c r="J202" s="28"/>
      <c r="K202" s="27">
        <v>718927.6059864193</v>
      </c>
      <c r="L202" s="141">
        <f>+K202/$K$631*100</f>
        <v>1.2407379321341205</v>
      </c>
    </row>
    <row r="203" spans="1:12" ht="13.5">
      <c r="A203" s="29"/>
      <c r="B203" s="30"/>
      <c r="C203" s="30"/>
      <c r="D203" s="31"/>
      <c r="E203" s="32"/>
      <c r="F203" s="122"/>
      <c r="G203" s="33"/>
      <c r="H203" s="32"/>
      <c r="I203" s="102"/>
      <c r="J203" s="33"/>
      <c r="K203" s="32"/>
      <c r="L203" s="142"/>
    </row>
    <row r="204" spans="1:12" ht="13.5">
      <c r="A204" s="21"/>
      <c r="B204" s="22"/>
      <c r="C204" s="22" t="s">
        <v>264</v>
      </c>
      <c r="D204" s="26"/>
      <c r="E204" s="50"/>
      <c r="F204" s="121"/>
      <c r="G204" s="28"/>
      <c r="H204" s="50"/>
      <c r="I204" s="101"/>
      <c r="J204" s="28"/>
      <c r="K204" s="49">
        <f>K205</f>
        <v>106306.93373218</v>
      </c>
      <c r="L204" s="151">
        <f>+K204/$K$631*100</f>
        <v>0.1834663796911919</v>
      </c>
    </row>
    <row r="205" spans="1:12" ht="13.5">
      <c r="A205" s="21"/>
      <c r="B205" s="22"/>
      <c r="C205" s="22"/>
      <c r="D205" s="26" t="s">
        <v>99</v>
      </c>
      <c r="E205" s="50"/>
      <c r="F205" s="121"/>
      <c r="G205" s="28"/>
      <c r="H205" s="50"/>
      <c r="I205" s="101"/>
      <c r="J205" s="28"/>
      <c r="K205" s="50">
        <v>106306.93373218</v>
      </c>
      <c r="L205" s="152"/>
    </row>
    <row r="206" spans="1:12" ht="13.5">
      <c r="A206" s="21"/>
      <c r="B206" s="22"/>
      <c r="C206" s="22"/>
      <c r="D206" s="26"/>
      <c r="E206" s="50"/>
      <c r="F206" s="121"/>
      <c r="G206" s="28"/>
      <c r="H206" s="50"/>
      <c r="I206" s="101"/>
      <c r="J206" s="28"/>
      <c r="K206" s="50"/>
      <c r="L206" s="152"/>
    </row>
    <row r="207" spans="1:12" s="25" customFormat="1" ht="13.5">
      <c r="A207" s="21"/>
      <c r="B207" s="22"/>
      <c r="C207" s="22" t="s">
        <v>100</v>
      </c>
      <c r="D207" s="22"/>
      <c r="E207" s="23">
        <v>183626.05168190526</v>
      </c>
      <c r="F207" s="120">
        <v>0.30077506314787156</v>
      </c>
      <c r="G207" s="24"/>
      <c r="H207" s="23">
        <f>+H208</f>
        <v>152225.3574042458</v>
      </c>
      <c r="I207" s="97">
        <f>+H207/$H$631*100</f>
        <v>0.24158013666617928</v>
      </c>
      <c r="J207" s="24"/>
      <c r="K207" s="23">
        <f>+K208</f>
        <v>139102.20312836923</v>
      </c>
      <c r="L207" s="140">
        <f>+K207/$K$631*100</f>
        <v>0.24006503356897593</v>
      </c>
    </row>
    <row r="208" spans="1:12" ht="13.5">
      <c r="A208" s="21"/>
      <c r="B208" s="22"/>
      <c r="C208" s="22"/>
      <c r="D208" s="26" t="s">
        <v>99</v>
      </c>
      <c r="E208" s="27">
        <v>183626.05168190526</v>
      </c>
      <c r="F208" s="121"/>
      <c r="G208" s="28"/>
      <c r="H208" s="27">
        <v>152225.3574042458</v>
      </c>
      <c r="I208" s="101"/>
      <c r="J208" s="28"/>
      <c r="K208" s="27">
        <v>139102.20312836923</v>
      </c>
      <c r="L208" s="141"/>
    </row>
    <row r="209" spans="1:12" ht="13.5">
      <c r="A209" s="29"/>
      <c r="B209" s="30"/>
      <c r="C209" s="30"/>
      <c r="D209" s="31"/>
      <c r="E209" s="32"/>
      <c r="F209" s="122"/>
      <c r="G209" s="33"/>
      <c r="H209" s="32"/>
      <c r="I209" s="102"/>
      <c r="J209" s="33"/>
      <c r="K209" s="32"/>
      <c r="L209" s="142"/>
    </row>
    <row r="210" spans="1:12" ht="13.5">
      <c r="A210" s="21"/>
      <c r="B210" s="22"/>
      <c r="C210" s="22" t="s">
        <v>101</v>
      </c>
      <c r="D210" s="26"/>
      <c r="E210" s="50"/>
      <c r="F210" s="121"/>
      <c r="G210" s="28"/>
      <c r="H210" s="49">
        <f>+H211</f>
        <v>54078.585941879996</v>
      </c>
      <c r="I210" s="97">
        <f>+H210/$H$631*100</f>
        <v>0.08582218104346331</v>
      </c>
      <c r="J210" s="28"/>
      <c r="K210" s="49">
        <f>+K211</f>
        <v>105572.8618764978</v>
      </c>
      <c r="L210" s="151">
        <f>+K210/$K$631*100</f>
        <v>0.1821995055460444</v>
      </c>
    </row>
    <row r="211" spans="1:12" ht="13.5">
      <c r="A211" s="21"/>
      <c r="B211" s="22"/>
      <c r="C211" s="22"/>
      <c r="D211" s="26" t="s">
        <v>99</v>
      </c>
      <c r="E211" s="50"/>
      <c r="F211" s="121"/>
      <c r="G211" s="28"/>
      <c r="H211" s="50">
        <v>54078.585941879996</v>
      </c>
      <c r="I211" s="101"/>
      <c r="J211" s="28"/>
      <c r="K211" s="50">
        <v>105572.8618764978</v>
      </c>
      <c r="L211" s="152"/>
    </row>
    <row r="212" spans="1:12" ht="13.5">
      <c r="A212" s="21"/>
      <c r="B212" s="22"/>
      <c r="C212" s="22"/>
      <c r="D212" s="26"/>
      <c r="E212" s="50"/>
      <c r="F212" s="121"/>
      <c r="G212" s="28"/>
      <c r="H212" s="50"/>
      <c r="I212" s="101"/>
      <c r="J212" s="28"/>
      <c r="K212" s="50"/>
      <c r="L212" s="152"/>
    </row>
    <row r="213" spans="1:12" s="25" customFormat="1" ht="13.5">
      <c r="A213" s="39"/>
      <c r="B213" s="40" t="s">
        <v>102</v>
      </c>
      <c r="C213" s="40"/>
      <c r="D213" s="40"/>
      <c r="E213" s="42">
        <v>1654147.8483238935</v>
      </c>
      <c r="F213" s="123">
        <v>2.7094544536490837</v>
      </c>
      <c r="G213" s="43"/>
      <c r="H213" s="42">
        <f>+H214+H219+H224</f>
        <v>1614895.0069960335</v>
      </c>
      <c r="I213" s="103">
        <f>+H213/$H$631*100</f>
        <v>2.5628224045197814</v>
      </c>
      <c r="J213" s="43"/>
      <c r="K213" s="42">
        <f>+K214+K219+K224</f>
        <v>1327585.695009983</v>
      </c>
      <c r="L213" s="145">
        <f>+K213/$K$631*100</f>
        <v>2.2911707886046058</v>
      </c>
    </row>
    <row r="214" spans="1:12" s="25" customFormat="1" ht="13.5">
      <c r="A214" s="21"/>
      <c r="B214" s="22"/>
      <c r="C214" s="22" t="s">
        <v>103</v>
      </c>
      <c r="D214" s="22"/>
      <c r="E214" s="23">
        <v>1022065.5194531765</v>
      </c>
      <c r="F214" s="120">
        <v>1.6741187774778263</v>
      </c>
      <c r="G214" s="24"/>
      <c r="H214" s="23">
        <f>SUM(H215:H217)</f>
        <v>983907.938682817</v>
      </c>
      <c r="I214" s="97">
        <f>+H214/$H$631*100</f>
        <v>1.5614521676748194</v>
      </c>
      <c r="J214" s="24"/>
      <c r="K214" s="23">
        <f>SUM(K215:K217)</f>
        <v>882429.4830624979</v>
      </c>
      <c r="L214" s="140">
        <f>+K214/$K$631*100</f>
        <v>1.5229123529995967</v>
      </c>
    </row>
    <row r="215" spans="1:12" ht="13.5">
      <c r="A215" s="35"/>
      <c r="B215" s="26"/>
      <c r="C215" s="26"/>
      <c r="D215" s="26" t="s">
        <v>16</v>
      </c>
      <c r="E215" s="27">
        <v>761205.277379909</v>
      </c>
      <c r="F215" s="121"/>
      <c r="G215" s="28"/>
      <c r="H215" s="27">
        <v>712943.7122452789</v>
      </c>
      <c r="I215" s="101"/>
      <c r="J215" s="28"/>
      <c r="K215" s="27">
        <v>619751.1432928364</v>
      </c>
      <c r="L215" s="141"/>
    </row>
    <row r="216" spans="1:12" ht="13.5">
      <c r="A216" s="35"/>
      <c r="B216" s="26"/>
      <c r="C216" s="26"/>
      <c r="D216" s="58" t="s">
        <v>104</v>
      </c>
      <c r="E216" s="27">
        <v>175354.80182970237</v>
      </c>
      <c r="F216" s="121"/>
      <c r="G216" s="28"/>
      <c r="H216" s="27">
        <v>184351.9398649866</v>
      </c>
      <c r="I216" s="101"/>
      <c r="J216" s="28"/>
      <c r="K216" s="27">
        <v>160781.5453490808</v>
      </c>
      <c r="L216" s="141"/>
    </row>
    <row r="217" spans="1:12" ht="13.5">
      <c r="A217" s="35"/>
      <c r="B217" s="26"/>
      <c r="C217" s="26"/>
      <c r="D217" s="26" t="s">
        <v>99</v>
      </c>
      <c r="E217" s="27">
        <v>85505.44024356522</v>
      </c>
      <c r="F217" s="121"/>
      <c r="G217" s="28"/>
      <c r="H217" s="27">
        <v>86612.2865725516</v>
      </c>
      <c r="I217" s="101"/>
      <c r="J217" s="28"/>
      <c r="K217" s="27">
        <v>101896.79442058071</v>
      </c>
      <c r="L217" s="141"/>
    </row>
    <row r="218" spans="1:12" ht="13.5">
      <c r="A218" s="29"/>
      <c r="B218" s="30"/>
      <c r="C218" s="30"/>
      <c r="D218" s="31"/>
      <c r="E218" s="32"/>
      <c r="F218" s="122"/>
      <c r="G218" s="33"/>
      <c r="H218" s="32"/>
      <c r="I218" s="102"/>
      <c r="J218" s="33"/>
      <c r="K218" s="32"/>
      <c r="L218" s="142"/>
    </row>
    <row r="219" spans="1:12" s="25" customFormat="1" ht="13.5">
      <c r="A219" s="21"/>
      <c r="B219" s="22"/>
      <c r="C219" s="22" t="s">
        <v>105</v>
      </c>
      <c r="D219" s="22"/>
      <c r="E219" s="23">
        <v>612219.1522091574</v>
      </c>
      <c r="F219" s="120">
        <v>1.002800269784329</v>
      </c>
      <c r="G219" s="24"/>
      <c r="H219" s="23">
        <f>SUM(H220:H222)</f>
        <v>593904.5135941168</v>
      </c>
      <c r="I219" s="97">
        <f>+H219/$H$631*100</f>
        <v>0.9425205892584473</v>
      </c>
      <c r="J219" s="24"/>
      <c r="K219" s="23">
        <f>SUM(K220:K222)</f>
        <v>409238.6056974306</v>
      </c>
      <c r="L219" s="140">
        <f>+K219/$K$631*100</f>
        <v>0.7062711977596148</v>
      </c>
    </row>
    <row r="220" spans="1:12" ht="13.5">
      <c r="A220" s="21"/>
      <c r="B220" s="22"/>
      <c r="C220" s="22"/>
      <c r="D220" s="26" t="s">
        <v>99</v>
      </c>
      <c r="E220" s="27">
        <v>51653.5820229775</v>
      </c>
      <c r="F220" s="121"/>
      <c r="G220" s="28"/>
      <c r="H220" s="27">
        <v>46347.5529844121</v>
      </c>
      <c r="I220" s="101"/>
      <c r="J220" s="28"/>
      <c r="K220" s="27">
        <v>20492.0604740415</v>
      </c>
      <c r="L220" s="141"/>
    </row>
    <row r="221" spans="1:12" ht="13.5">
      <c r="A221" s="21"/>
      <c r="B221" s="22"/>
      <c r="C221" s="22"/>
      <c r="D221" s="26" t="s">
        <v>16</v>
      </c>
      <c r="E221" s="27">
        <v>468579.4031861799</v>
      </c>
      <c r="F221" s="121"/>
      <c r="G221" s="28"/>
      <c r="H221" s="27">
        <v>466429.3068597047</v>
      </c>
      <c r="I221" s="101"/>
      <c r="J221" s="28"/>
      <c r="K221" s="27">
        <v>325325.55296418833</v>
      </c>
      <c r="L221" s="141"/>
    </row>
    <row r="222" spans="1:12" ht="13.5">
      <c r="A222" s="21"/>
      <c r="B222" s="22"/>
      <c r="C222" s="22"/>
      <c r="D222" s="26" t="s">
        <v>104</v>
      </c>
      <c r="E222" s="27">
        <v>91986.167</v>
      </c>
      <c r="F222" s="121"/>
      <c r="G222" s="28"/>
      <c r="H222" s="27">
        <v>81127.65375</v>
      </c>
      <c r="I222" s="101"/>
      <c r="J222" s="28"/>
      <c r="K222" s="27">
        <v>63420.99225920079</v>
      </c>
      <c r="L222" s="141"/>
    </row>
    <row r="223" spans="1:12" ht="13.5">
      <c r="A223" s="29"/>
      <c r="B223" s="30"/>
      <c r="C223" s="30"/>
      <c r="D223" s="31"/>
      <c r="E223" s="44"/>
      <c r="F223" s="122"/>
      <c r="G223" s="33"/>
      <c r="H223" s="44"/>
      <c r="I223" s="102"/>
      <c r="J223" s="33"/>
      <c r="K223" s="44"/>
      <c r="L223" s="146"/>
    </row>
    <row r="224" spans="1:12" s="25" customFormat="1" ht="13.5">
      <c r="A224" s="21"/>
      <c r="B224" s="22"/>
      <c r="C224" s="22" t="s">
        <v>106</v>
      </c>
      <c r="D224" s="22"/>
      <c r="E224" s="46">
        <v>19863.1766615595</v>
      </c>
      <c r="F224" s="120">
        <v>0.03253540638692831</v>
      </c>
      <c r="G224" s="24"/>
      <c r="H224" s="46">
        <f>+H225</f>
        <v>37082.5547190995</v>
      </c>
      <c r="I224" s="97">
        <f>+H224/$H$631*100</f>
        <v>0.058849647586514814</v>
      </c>
      <c r="J224" s="24"/>
      <c r="K224" s="46">
        <f>+K225</f>
        <v>35917.60625005451</v>
      </c>
      <c r="L224" s="147">
        <f>+K224/$K$631*100</f>
        <v>0.06198723784539444</v>
      </c>
    </row>
    <row r="225" spans="1:12" ht="13.5">
      <c r="A225" s="21"/>
      <c r="B225" s="22"/>
      <c r="C225" s="22"/>
      <c r="D225" s="26" t="s">
        <v>99</v>
      </c>
      <c r="E225" s="27">
        <v>19863.1766615595</v>
      </c>
      <c r="F225" s="121"/>
      <c r="G225" s="28"/>
      <c r="H225" s="27">
        <v>37082.5547190995</v>
      </c>
      <c r="I225" s="101"/>
      <c r="J225" s="28"/>
      <c r="K225" s="27">
        <v>35917.60625005451</v>
      </c>
      <c r="L225" s="141"/>
    </row>
    <row r="226" spans="1:12" ht="13.5">
      <c r="A226" s="29"/>
      <c r="B226" s="30"/>
      <c r="C226" s="30"/>
      <c r="D226" s="31"/>
      <c r="E226" s="44"/>
      <c r="F226" s="122"/>
      <c r="G226" s="33"/>
      <c r="H226" s="44"/>
      <c r="I226" s="102"/>
      <c r="J226" s="33"/>
      <c r="K226" s="44"/>
      <c r="L226" s="146"/>
    </row>
    <row r="227" spans="1:12" s="25" customFormat="1" ht="13.5">
      <c r="A227" s="21"/>
      <c r="B227" s="22" t="s">
        <v>107</v>
      </c>
      <c r="C227" s="22"/>
      <c r="D227" s="22"/>
      <c r="E227" s="23">
        <v>872124.9044188512</v>
      </c>
      <c r="F227" s="120">
        <v>1.4285196506529263</v>
      </c>
      <c r="G227" s="24"/>
      <c r="H227" s="23">
        <f>+H228</f>
        <v>804913.4811489964</v>
      </c>
      <c r="I227" s="97">
        <f>+H227/$H$631*100</f>
        <v>1.2773897338539022</v>
      </c>
      <c r="J227" s="24"/>
      <c r="K227" s="23">
        <f>+K228</f>
        <v>604874.2159177208</v>
      </c>
      <c r="L227" s="140">
        <f>+K227/$K$631*100</f>
        <v>1.0439025815809018</v>
      </c>
    </row>
    <row r="228" spans="1:12" s="25" customFormat="1" ht="13.5">
      <c r="A228" s="21"/>
      <c r="B228" s="22"/>
      <c r="C228" s="22" t="s">
        <v>108</v>
      </c>
      <c r="D228" s="22"/>
      <c r="E228" s="23">
        <v>872124.9044188512</v>
      </c>
      <c r="F228" s="120">
        <v>1.4285196506529263</v>
      </c>
      <c r="G228" s="24"/>
      <c r="H228" s="23">
        <f>+H229+H230</f>
        <v>804913.4811489964</v>
      </c>
      <c r="I228" s="97">
        <f>+H228/$H$631*100</f>
        <v>1.2773897338539022</v>
      </c>
      <c r="J228" s="24"/>
      <c r="K228" s="23">
        <f>+K229+K230</f>
        <v>604874.2159177208</v>
      </c>
      <c r="L228" s="140">
        <f>+K228/$K$631*100</f>
        <v>1.0439025815809018</v>
      </c>
    </row>
    <row r="229" spans="1:12" ht="13.5">
      <c r="A229" s="21"/>
      <c r="B229" s="22"/>
      <c r="C229" s="22"/>
      <c r="D229" s="26" t="s">
        <v>99</v>
      </c>
      <c r="E229" s="27">
        <v>44079.6717875489</v>
      </c>
      <c r="F229" s="121"/>
      <c r="G229" s="28"/>
      <c r="H229" s="27">
        <v>41183.886328910696</v>
      </c>
      <c r="I229" s="101"/>
      <c r="J229" s="28"/>
      <c r="K229" s="27">
        <v>33218.846954859095</v>
      </c>
      <c r="L229" s="141"/>
    </row>
    <row r="230" spans="1:12" ht="13.5">
      <c r="A230" s="21"/>
      <c r="B230" s="22"/>
      <c r="C230" s="22"/>
      <c r="D230" s="26" t="s">
        <v>16</v>
      </c>
      <c r="E230" s="27">
        <v>828045.2326313023</v>
      </c>
      <c r="F230" s="121"/>
      <c r="G230" s="28"/>
      <c r="H230" s="27">
        <v>763729.5948200857</v>
      </c>
      <c r="I230" s="101"/>
      <c r="J230" s="28"/>
      <c r="K230" s="27">
        <v>571655.3689628617</v>
      </c>
      <c r="L230" s="141"/>
    </row>
    <row r="231" spans="1:12" ht="13.5">
      <c r="A231" s="29"/>
      <c r="B231" s="30"/>
      <c r="C231" s="30"/>
      <c r="D231" s="31"/>
      <c r="E231" s="32"/>
      <c r="F231" s="122"/>
      <c r="G231" s="33"/>
      <c r="H231" s="32"/>
      <c r="I231" s="102"/>
      <c r="J231" s="33"/>
      <c r="K231" s="32"/>
      <c r="L231" s="142"/>
    </row>
    <row r="232" spans="1:12" s="25" customFormat="1" ht="13.5">
      <c r="A232" s="21"/>
      <c r="B232" s="22" t="s">
        <v>109</v>
      </c>
      <c r="C232" s="22"/>
      <c r="D232" s="22"/>
      <c r="E232" s="23">
        <v>23114.55001008</v>
      </c>
      <c r="F232" s="120">
        <v>0.037861077854899686</v>
      </c>
      <c r="G232" s="24"/>
      <c r="H232" s="23">
        <f>+H233</f>
        <v>0</v>
      </c>
      <c r="I232" s="97">
        <f>+H232/$H$631*100</f>
        <v>0</v>
      </c>
      <c r="J232" s="24"/>
      <c r="K232" s="23">
        <f>+K233</f>
        <v>0</v>
      </c>
      <c r="L232" s="97">
        <f>+K232/$H$631*100</f>
        <v>0</v>
      </c>
    </row>
    <row r="233" spans="1:12" s="25" customFormat="1" ht="13.5">
      <c r="A233" s="21"/>
      <c r="B233" s="22"/>
      <c r="C233" s="61" t="s">
        <v>110</v>
      </c>
      <c r="D233" s="22"/>
      <c r="E233" s="23">
        <v>23114.55001008</v>
      </c>
      <c r="F233" s="120">
        <v>0.037861077854899686</v>
      </c>
      <c r="G233" s="24"/>
      <c r="H233" s="23">
        <f>+H234</f>
        <v>0</v>
      </c>
      <c r="I233" s="97">
        <f>+H233/$H$631*100</f>
        <v>0</v>
      </c>
      <c r="J233" s="24"/>
      <c r="K233" s="27">
        <v>0</v>
      </c>
      <c r="L233" s="101"/>
    </row>
    <row r="234" spans="1:12" s="25" customFormat="1" ht="13.5">
      <c r="A234" s="21"/>
      <c r="B234" s="22"/>
      <c r="C234" s="22"/>
      <c r="D234" s="26" t="s">
        <v>98</v>
      </c>
      <c r="E234" s="27">
        <v>23114.55001008</v>
      </c>
      <c r="F234" s="120"/>
      <c r="G234" s="24"/>
      <c r="H234" s="27">
        <v>0</v>
      </c>
      <c r="I234" s="97"/>
      <c r="J234" s="24"/>
      <c r="K234" s="27">
        <v>0</v>
      </c>
      <c r="L234" s="141"/>
    </row>
    <row r="235" spans="1:12" ht="13.5">
      <c r="A235" s="29"/>
      <c r="B235" s="30"/>
      <c r="C235" s="30"/>
      <c r="D235" s="31"/>
      <c r="E235" s="37"/>
      <c r="F235" s="122"/>
      <c r="G235" s="33"/>
      <c r="H235" s="37"/>
      <c r="I235" s="102"/>
      <c r="J235" s="33"/>
      <c r="K235" s="37"/>
      <c r="L235" s="143"/>
    </row>
    <row r="236" spans="1:12" ht="13.5">
      <c r="A236" s="21"/>
      <c r="B236" s="22" t="s">
        <v>111</v>
      </c>
      <c r="C236" s="22"/>
      <c r="D236" s="26"/>
      <c r="E236" s="23">
        <v>6551.7763628936</v>
      </c>
      <c r="F236" s="120">
        <v>0.010731652351234657</v>
      </c>
      <c r="G236" s="24"/>
      <c r="H236" s="23">
        <f>+H237</f>
        <v>5799.4037082848</v>
      </c>
      <c r="I236" s="97">
        <f>+H236/$H$631*100</f>
        <v>0.009203596327970997</v>
      </c>
      <c r="J236" s="24"/>
      <c r="K236" s="23">
        <f>+K237</f>
        <v>4971.341367874499</v>
      </c>
      <c r="L236" s="140">
        <f>+K236/$K$631*100</f>
        <v>0.008579628543052406</v>
      </c>
    </row>
    <row r="237" spans="1:12" ht="13.5">
      <c r="A237" s="21"/>
      <c r="B237" s="22"/>
      <c r="C237" s="22" t="s">
        <v>112</v>
      </c>
      <c r="D237" s="26"/>
      <c r="E237" s="23">
        <v>6551.7763628936</v>
      </c>
      <c r="F237" s="120">
        <v>0.010731652351234657</v>
      </c>
      <c r="G237" s="24"/>
      <c r="H237" s="23">
        <f>+H238+H239</f>
        <v>5799.4037082848</v>
      </c>
      <c r="I237" s="97">
        <f>+H237/$H$631*100</f>
        <v>0.009203596327970997</v>
      </c>
      <c r="J237" s="24"/>
      <c r="K237" s="23">
        <f>+K238+K239</f>
        <v>4971.341367874499</v>
      </c>
      <c r="L237" s="140">
        <f>+K237/$K$631*100</f>
        <v>0.008579628543052406</v>
      </c>
    </row>
    <row r="238" spans="1:12" ht="13.5">
      <c r="A238" s="21"/>
      <c r="B238" s="22"/>
      <c r="C238" s="22"/>
      <c r="D238" s="26" t="s">
        <v>98</v>
      </c>
      <c r="E238" s="27">
        <v>0</v>
      </c>
      <c r="F238" s="120"/>
      <c r="G238" s="24"/>
      <c r="H238" s="27"/>
      <c r="I238" s="97"/>
      <c r="J238" s="24"/>
      <c r="K238" s="27"/>
      <c r="L238" s="141"/>
    </row>
    <row r="239" spans="1:12" ht="13.5">
      <c r="A239" s="21"/>
      <c r="B239" s="22"/>
      <c r="C239" s="22"/>
      <c r="D239" s="26" t="s">
        <v>99</v>
      </c>
      <c r="E239" s="27">
        <v>6551.7763628936</v>
      </c>
      <c r="F239" s="121"/>
      <c r="G239" s="28"/>
      <c r="H239" s="27">
        <v>5799.4037082848</v>
      </c>
      <c r="I239" s="101"/>
      <c r="J239" s="28"/>
      <c r="K239" s="27">
        <v>4971.341367874499</v>
      </c>
      <c r="L239" s="141"/>
    </row>
    <row r="240" spans="1:12" ht="13.5">
      <c r="A240" s="29"/>
      <c r="B240" s="30"/>
      <c r="C240" s="30"/>
      <c r="D240" s="31"/>
      <c r="E240" s="51"/>
      <c r="F240" s="122"/>
      <c r="G240" s="33"/>
      <c r="H240" s="51"/>
      <c r="I240" s="102"/>
      <c r="J240" s="33"/>
      <c r="K240" s="51"/>
      <c r="L240" s="153"/>
    </row>
    <row r="241" spans="1:12" ht="13.5">
      <c r="A241" s="17"/>
      <c r="B241" s="18" t="s">
        <v>113</v>
      </c>
      <c r="C241" s="18"/>
      <c r="D241" s="18"/>
      <c r="E241" s="19">
        <v>758220.8807846601</v>
      </c>
      <c r="F241" s="119">
        <v>1.2419475951761898</v>
      </c>
      <c r="G241" s="20"/>
      <c r="H241" s="19">
        <f>+H242+H246</f>
        <v>783387.5759928031</v>
      </c>
      <c r="I241" s="96">
        <f>+H241/$H$631*100</f>
        <v>1.243228335265842</v>
      </c>
      <c r="J241" s="20"/>
      <c r="K241" s="19">
        <f>+K242+K246</f>
        <v>712763.1472196191</v>
      </c>
      <c r="L241" s="139">
        <f>+K241/$K$631*100</f>
        <v>1.2300992005575921</v>
      </c>
    </row>
    <row r="242" spans="1:12" s="25" customFormat="1" ht="13.5">
      <c r="A242" s="21"/>
      <c r="B242" s="22"/>
      <c r="C242" s="22" t="s">
        <v>114</v>
      </c>
      <c r="D242" s="22"/>
      <c r="E242" s="23">
        <v>757902.0517999999</v>
      </c>
      <c r="F242" s="120">
        <v>1.2414253609555213</v>
      </c>
      <c r="G242" s="24"/>
      <c r="H242" s="23">
        <f>+H243+H244</f>
        <v>783114.24375</v>
      </c>
      <c r="I242" s="97">
        <f>+H242/$H$631*100</f>
        <v>1.2427945596998153</v>
      </c>
      <c r="J242" s="24"/>
      <c r="K242" s="23">
        <f>+K243+K244</f>
        <v>712494.3135999999</v>
      </c>
      <c r="L242" s="140">
        <f>+K242/$K$631*100</f>
        <v>1.2296352427591755</v>
      </c>
    </row>
    <row r="243" spans="1:12" ht="13.5">
      <c r="A243" s="21"/>
      <c r="B243" s="22"/>
      <c r="C243" s="22"/>
      <c r="D243" s="26" t="s">
        <v>16</v>
      </c>
      <c r="E243" s="27">
        <v>757902.0517999999</v>
      </c>
      <c r="F243" s="121"/>
      <c r="G243" s="28"/>
      <c r="H243" s="27">
        <v>783114.24375</v>
      </c>
      <c r="I243" s="101"/>
      <c r="J243" s="28"/>
      <c r="K243" s="27">
        <v>712494.3135999999</v>
      </c>
      <c r="L243" s="141"/>
    </row>
    <row r="244" spans="1:12" ht="13.5">
      <c r="A244" s="21"/>
      <c r="B244" s="22"/>
      <c r="C244" s="22"/>
      <c r="D244" s="26" t="s">
        <v>98</v>
      </c>
      <c r="E244" s="27">
        <v>0</v>
      </c>
      <c r="F244" s="121"/>
      <c r="G244" s="28"/>
      <c r="H244" s="27">
        <v>0</v>
      </c>
      <c r="I244" s="101"/>
      <c r="J244" s="28"/>
      <c r="K244" s="27">
        <v>0</v>
      </c>
      <c r="L244" s="141"/>
    </row>
    <row r="245" spans="1:12" ht="13.5">
      <c r="A245" s="29"/>
      <c r="B245" s="30"/>
      <c r="C245" s="30"/>
      <c r="D245" s="31"/>
      <c r="E245" s="32"/>
      <c r="F245" s="122"/>
      <c r="G245" s="33"/>
      <c r="H245" s="32"/>
      <c r="I245" s="102"/>
      <c r="J245" s="33"/>
      <c r="K245" s="32"/>
      <c r="L245" s="142"/>
    </row>
    <row r="246" spans="1:12" s="25" customFormat="1" ht="13.5">
      <c r="A246" s="21"/>
      <c r="B246" s="22"/>
      <c r="C246" s="22" t="s">
        <v>115</v>
      </c>
      <c r="D246" s="22"/>
      <c r="E246" s="23">
        <v>318.82898466020004</v>
      </c>
      <c r="F246" s="120">
        <v>0.0005222342206685542</v>
      </c>
      <c r="G246" s="24"/>
      <c r="H246" s="23">
        <f>+H247</f>
        <v>273.3322428031</v>
      </c>
      <c r="I246" s="97">
        <f>+H246/$H$631*100</f>
        <v>0.0004337755660267182</v>
      </c>
      <c r="J246" s="24"/>
      <c r="K246" s="23">
        <f>+K247</f>
        <v>268.8336196192</v>
      </c>
      <c r="L246" s="140">
        <f>+K246/$K$631*100</f>
        <v>0.00046395779841671277</v>
      </c>
    </row>
    <row r="247" spans="1:12" ht="13.5">
      <c r="A247" s="21"/>
      <c r="B247" s="22"/>
      <c r="C247" s="22"/>
      <c r="D247" s="26" t="s">
        <v>99</v>
      </c>
      <c r="E247" s="27">
        <v>318.82898466020004</v>
      </c>
      <c r="F247" s="121"/>
      <c r="G247" s="28"/>
      <c r="H247" s="27">
        <v>273.3322428031</v>
      </c>
      <c r="I247" s="101"/>
      <c r="J247" s="28"/>
      <c r="K247" s="27">
        <v>268.8336196192</v>
      </c>
      <c r="L247" s="141"/>
    </row>
    <row r="248" spans="1:12" ht="13.5">
      <c r="A248" s="29"/>
      <c r="B248" s="30"/>
      <c r="C248" s="30"/>
      <c r="D248" s="31"/>
      <c r="E248" s="32"/>
      <c r="F248" s="122"/>
      <c r="G248" s="33"/>
      <c r="H248" s="32"/>
      <c r="I248" s="102"/>
      <c r="J248" s="33"/>
      <c r="K248" s="32"/>
      <c r="L248" s="142"/>
    </row>
    <row r="249" spans="1:12" ht="13.5">
      <c r="A249" s="17"/>
      <c r="B249" s="18" t="s">
        <v>116</v>
      </c>
      <c r="C249" s="18"/>
      <c r="D249" s="18"/>
      <c r="E249" s="19">
        <v>1270801.206135466</v>
      </c>
      <c r="F249" s="119">
        <v>2.0815418592450796</v>
      </c>
      <c r="G249" s="20"/>
      <c r="H249" s="19">
        <f>+H250+H254+H257+H260+H263</f>
        <v>1329632.972398518</v>
      </c>
      <c r="I249" s="96">
        <f>+H249/$H$631*100</f>
        <v>2.110114376902971</v>
      </c>
      <c r="J249" s="20"/>
      <c r="K249" s="19">
        <f>+K250+K254+K257+K260+K263</f>
        <v>1252427.7210495444</v>
      </c>
      <c r="L249" s="139">
        <f>+K249/$K$631*100</f>
        <v>2.1614618326282704</v>
      </c>
    </row>
    <row r="250" spans="1:12" ht="13.5">
      <c r="A250" s="21"/>
      <c r="B250" s="22"/>
      <c r="C250" s="22" t="s">
        <v>117</v>
      </c>
      <c r="D250" s="26"/>
      <c r="E250" s="23">
        <v>402449.7372482747</v>
      </c>
      <c r="F250" s="120">
        <v>0.6592030053795589</v>
      </c>
      <c r="G250" s="24"/>
      <c r="H250" s="23">
        <f>+H251+H252</f>
        <v>495223.6500312444</v>
      </c>
      <c r="I250" s="97">
        <f>+H250/$H$631*100</f>
        <v>0.7859150347544879</v>
      </c>
      <c r="J250" s="24"/>
      <c r="K250" s="23">
        <f>+K251+K252</f>
        <v>302952.1448066544</v>
      </c>
      <c r="L250" s="140">
        <f>+K250/$K$631*100</f>
        <v>0.5228401504589123</v>
      </c>
    </row>
    <row r="251" spans="1:12" ht="13.5">
      <c r="A251" s="21"/>
      <c r="B251" s="22"/>
      <c r="C251" s="22"/>
      <c r="D251" s="26" t="s">
        <v>98</v>
      </c>
      <c r="E251" s="27">
        <v>3090.1638426002005</v>
      </c>
      <c r="F251" s="121"/>
      <c r="G251" s="28"/>
      <c r="H251" s="27">
        <v>2954.8859655889</v>
      </c>
      <c r="I251" s="101"/>
      <c r="J251" s="28"/>
      <c r="K251" s="27"/>
      <c r="L251" s="141"/>
    </row>
    <row r="252" spans="1:12" ht="13.5">
      <c r="A252" s="21"/>
      <c r="B252" s="22"/>
      <c r="C252" s="22"/>
      <c r="D252" s="26" t="s">
        <v>16</v>
      </c>
      <c r="E252" s="27">
        <v>399359.5734056745</v>
      </c>
      <c r="F252" s="121"/>
      <c r="G252" s="28"/>
      <c r="H252" s="27">
        <v>492268.7640656555</v>
      </c>
      <c r="I252" s="101"/>
      <c r="J252" s="28"/>
      <c r="K252" s="27">
        <v>302952.1448066544</v>
      </c>
      <c r="L252" s="141"/>
    </row>
    <row r="253" spans="1:12" ht="13.5">
      <c r="A253" s="29"/>
      <c r="B253" s="30"/>
      <c r="C253" s="30"/>
      <c r="D253" s="31"/>
      <c r="E253" s="37"/>
      <c r="F253" s="122"/>
      <c r="G253" s="33"/>
      <c r="H253" s="37"/>
      <c r="I253" s="102"/>
      <c r="J253" s="33"/>
      <c r="K253" s="37"/>
      <c r="L253" s="143"/>
    </row>
    <row r="254" spans="1:12" ht="13.5">
      <c r="A254" s="21"/>
      <c r="B254" s="22"/>
      <c r="C254" s="22" t="s">
        <v>118</v>
      </c>
      <c r="D254" s="26"/>
      <c r="E254" s="23">
        <v>311120.1140305884</v>
      </c>
      <c r="F254" s="120">
        <v>0.5096072756943368</v>
      </c>
      <c r="G254" s="24"/>
      <c r="H254" s="23">
        <f>+H255</f>
        <v>285719.02095140185</v>
      </c>
      <c r="I254" s="97">
        <f>+H254/$H$631*100</f>
        <v>0.45343326044075644</v>
      </c>
      <c r="J254" s="24"/>
      <c r="K254" s="23">
        <f>+K255</f>
        <v>298519.79935554543</v>
      </c>
      <c r="L254" s="140">
        <f>+K254/$K$631*100</f>
        <v>0.515190730567785</v>
      </c>
    </row>
    <row r="255" spans="1:12" ht="13.5">
      <c r="A255" s="21"/>
      <c r="B255" s="22"/>
      <c r="C255" s="22"/>
      <c r="D255" s="26" t="s">
        <v>99</v>
      </c>
      <c r="E255" s="27">
        <v>311120.1140305884</v>
      </c>
      <c r="F255" s="121"/>
      <c r="G255" s="28"/>
      <c r="H255" s="27">
        <v>285719.02095140185</v>
      </c>
      <c r="I255" s="101"/>
      <c r="J255" s="28"/>
      <c r="K255" s="27">
        <v>298519.79935554543</v>
      </c>
      <c r="L255" s="141"/>
    </row>
    <row r="256" spans="1:12" ht="13.5">
      <c r="A256" s="29"/>
      <c r="B256" s="30"/>
      <c r="C256" s="30"/>
      <c r="D256" s="31"/>
      <c r="E256" s="37"/>
      <c r="F256" s="122"/>
      <c r="G256" s="33"/>
      <c r="H256" s="37"/>
      <c r="I256" s="102"/>
      <c r="J256" s="33"/>
      <c r="K256" s="37"/>
      <c r="L256" s="143"/>
    </row>
    <row r="257" spans="1:12" ht="13.5">
      <c r="A257" s="21"/>
      <c r="B257" s="22"/>
      <c r="C257" s="22" t="s">
        <v>119</v>
      </c>
      <c r="D257" s="26"/>
      <c r="E257" s="23">
        <v>18729.002270304798</v>
      </c>
      <c r="F257" s="120">
        <v>0.030677655969567747</v>
      </c>
      <c r="G257" s="24"/>
      <c r="H257" s="23">
        <f>+H258</f>
        <v>14325.7185353969</v>
      </c>
      <c r="I257" s="97">
        <f>+H257/$H$631*100</f>
        <v>0.022734773631911828</v>
      </c>
      <c r="J257" s="24"/>
      <c r="K257" s="23">
        <f>+K258</f>
        <v>0</v>
      </c>
      <c r="L257" s="140">
        <v>0</v>
      </c>
    </row>
    <row r="258" spans="1:12" ht="13.5">
      <c r="A258" s="21"/>
      <c r="B258" s="22"/>
      <c r="C258" s="22"/>
      <c r="D258" s="26" t="s">
        <v>99</v>
      </c>
      <c r="E258" s="27">
        <v>18729.002270304798</v>
      </c>
      <c r="F258" s="121"/>
      <c r="G258" s="28"/>
      <c r="H258" s="27">
        <v>14325.7185353969</v>
      </c>
      <c r="I258" s="101"/>
      <c r="J258" s="28"/>
      <c r="K258" s="27"/>
      <c r="L258" s="141"/>
    </row>
    <row r="259" spans="1:12" ht="13.5">
      <c r="A259" s="29"/>
      <c r="B259" s="30"/>
      <c r="C259" s="30"/>
      <c r="D259" s="31"/>
      <c r="E259" s="37"/>
      <c r="F259" s="122"/>
      <c r="G259" s="33"/>
      <c r="H259" s="37"/>
      <c r="I259" s="102"/>
      <c r="J259" s="33"/>
      <c r="K259" s="37"/>
      <c r="L259" s="143"/>
    </row>
    <row r="260" spans="1:12" ht="13.5">
      <c r="A260" s="21"/>
      <c r="B260" s="22"/>
      <c r="C260" s="22" t="s">
        <v>120</v>
      </c>
      <c r="D260" s="26"/>
      <c r="E260" s="23">
        <v>68944.77664300891</v>
      </c>
      <c r="F260" s="120">
        <v>0.1129298885347669</v>
      </c>
      <c r="G260" s="24"/>
      <c r="H260" s="23">
        <f>+H261</f>
        <v>91468.04270924971</v>
      </c>
      <c r="I260" s="97">
        <f>+H260/$H$631*100</f>
        <v>0.14515887914527018</v>
      </c>
      <c r="J260" s="24"/>
      <c r="K260" s="23">
        <f>+K261</f>
        <v>205303.03218111236</v>
      </c>
      <c r="L260" s="140">
        <f>+K260/$K$631*100</f>
        <v>0.3543155910110788</v>
      </c>
    </row>
    <row r="261" spans="1:12" ht="13.5">
      <c r="A261" s="21"/>
      <c r="B261" s="22"/>
      <c r="C261" s="22"/>
      <c r="D261" s="26" t="s">
        <v>16</v>
      </c>
      <c r="E261" s="27">
        <v>68944.77664300891</v>
      </c>
      <c r="F261" s="121"/>
      <c r="G261" s="28"/>
      <c r="H261" s="27">
        <v>91468.04270924971</v>
      </c>
      <c r="I261" s="101"/>
      <c r="J261" s="28"/>
      <c r="K261" s="27">
        <v>205303.03218111236</v>
      </c>
      <c r="L261" s="141"/>
    </row>
    <row r="262" spans="1:12" ht="13.5">
      <c r="A262" s="29"/>
      <c r="B262" s="30"/>
      <c r="C262" s="30"/>
      <c r="D262" s="31"/>
      <c r="E262" s="37"/>
      <c r="F262" s="122"/>
      <c r="G262" s="33"/>
      <c r="H262" s="37"/>
      <c r="I262" s="102"/>
      <c r="J262" s="33"/>
      <c r="K262" s="37"/>
      <c r="L262" s="143"/>
    </row>
    <row r="263" spans="1:12" ht="13.5">
      <c r="A263" s="21"/>
      <c r="B263" s="22"/>
      <c r="C263" s="22" t="s">
        <v>121</v>
      </c>
      <c r="D263" s="26"/>
      <c r="E263" s="23">
        <v>469557.57594328903</v>
      </c>
      <c r="F263" s="120">
        <v>0.7691240336668491</v>
      </c>
      <c r="G263" s="24"/>
      <c r="H263" s="23">
        <f>+H264</f>
        <v>442896.54017122515</v>
      </c>
      <c r="I263" s="97">
        <f>+H263/$H$631*100</f>
        <v>0.7028724289305449</v>
      </c>
      <c r="J263" s="24"/>
      <c r="K263" s="23">
        <f>+K264</f>
        <v>445652.7447062323</v>
      </c>
      <c r="L263" s="140">
        <f>+K263/$K$631*100</f>
        <v>0.7691153605904945</v>
      </c>
    </row>
    <row r="264" spans="1:12" ht="13.5">
      <c r="A264" s="21"/>
      <c r="B264" s="22"/>
      <c r="C264" s="22"/>
      <c r="D264" s="26" t="s">
        <v>122</v>
      </c>
      <c r="E264" s="27">
        <v>469557.57594328903</v>
      </c>
      <c r="F264" s="121"/>
      <c r="G264" s="28"/>
      <c r="H264" s="27">
        <v>442896.54017122515</v>
      </c>
      <c r="I264" s="101"/>
      <c r="J264" s="28"/>
      <c r="K264" s="27">
        <v>445652.7447062323</v>
      </c>
      <c r="L264" s="141"/>
    </row>
    <row r="265" spans="1:12" ht="13.5">
      <c r="A265" s="21"/>
      <c r="B265" s="22"/>
      <c r="C265" s="22"/>
      <c r="D265" s="26"/>
      <c r="E265" s="27"/>
      <c r="F265" s="121"/>
      <c r="G265" s="28"/>
      <c r="H265" s="27"/>
      <c r="I265" s="101"/>
      <c r="J265" s="28"/>
      <c r="K265" s="27"/>
      <c r="L265" s="141"/>
    </row>
    <row r="266" spans="1:12" ht="13.5">
      <c r="A266" s="17"/>
      <c r="B266" s="18" t="s">
        <v>123</v>
      </c>
      <c r="C266" s="18"/>
      <c r="D266" s="18"/>
      <c r="E266" s="19">
        <v>14170245.319034304</v>
      </c>
      <c r="F266" s="119">
        <v>23.210521555168654</v>
      </c>
      <c r="G266" s="20"/>
      <c r="H266" s="19">
        <f>+H267+H272+H276+H279+H282+H285+H288+H291+H295</f>
        <v>14277769.293453328</v>
      </c>
      <c r="I266" s="96">
        <f>+H266/$H$631*100</f>
        <v>22.65867865917344</v>
      </c>
      <c r="J266" s="20"/>
      <c r="K266" s="19">
        <f>+K267+K272+K276+K279+K282+K285+K288+K291+K295</f>
        <v>10600464.108927546</v>
      </c>
      <c r="L266" s="139">
        <f>+K266/$K$631*100</f>
        <v>18.294467772073812</v>
      </c>
    </row>
    <row r="267" spans="1:12" ht="13.5">
      <c r="A267" s="21"/>
      <c r="B267" s="22"/>
      <c r="C267" s="22" t="s">
        <v>124</v>
      </c>
      <c r="D267" s="22"/>
      <c r="E267" s="23">
        <v>915522.7290538521</v>
      </c>
      <c r="F267" s="120">
        <v>1.499604245270711</v>
      </c>
      <c r="G267" s="24"/>
      <c r="H267" s="23">
        <f>SUM(H268:H270)</f>
        <v>908502.6578178606</v>
      </c>
      <c r="I267" s="97">
        <f>+H267/$H$631*100</f>
        <v>1.4417847327130295</v>
      </c>
      <c r="J267" s="24"/>
      <c r="K267" s="23">
        <f>SUM(K268:K270)</f>
        <v>630181.8282369941</v>
      </c>
      <c r="L267" s="140">
        <f>+K267/$K$631*100</f>
        <v>1.0875789049197224</v>
      </c>
    </row>
    <row r="268" spans="1:12" ht="13.5">
      <c r="A268" s="21"/>
      <c r="B268" s="22"/>
      <c r="C268" s="22"/>
      <c r="D268" s="26" t="s">
        <v>99</v>
      </c>
      <c r="E268" s="27">
        <v>4973.5832696535</v>
      </c>
      <c r="F268" s="120"/>
      <c r="G268" s="24"/>
      <c r="H268" s="27">
        <v>4792.842244927399</v>
      </c>
      <c r="I268" s="97"/>
      <c r="J268" s="24"/>
      <c r="K268" s="27">
        <v>3289.5296103649</v>
      </c>
      <c r="L268" s="141"/>
    </row>
    <row r="269" spans="1:12" ht="13.5">
      <c r="A269" s="21"/>
      <c r="B269" s="22"/>
      <c r="C269" s="22"/>
      <c r="D269" s="26" t="s">
        <v>16</v>
      </c>
      <c r="E269" s="27">
        <v>910549.1457841987</v>
      </c>
      <c r="F269" s="120"/>
      <c r="G269" s="24"/>
      <c r="H269" s="27">
        <v>903709.8155729332</v>
      </c>
      <c r="I269" s="97"/>
      <c r="J269" s="24"/>
      <c r="K269" s="27">
        <v>626892.2986266292</v>
      </c>
      <c r="L269" s="141"/>
    </row>
    <row r="270" spans="1:12" ht="13.5">
      <c r="A270" s="21"/>
      <c r="B270" s="22"/>
      <c r="C270" s="22"/>
      <c r="D270" s="26" t="s">
        <v>104</v>
      </c>
      <c r="E270" s="27">
        <v>0</v>
      </c>
      <c r="F270" s="120"/>
      <c r="G270" s="24"/>
      <c r="H270" s="27">
        <v>0</v>
      </c>
      <c r="I270" s="97"/>
      <c r="J270" s="24"/>
      <c r="K270" s="27"/>
      <c r="L270" s="141"/>
    </row>
    <row r="271" spans="1:12" ht="13.5">
      <c r="A271" s="29"/>
      <c r="B271" s="30"/>
      <c r="C271" s="30"/>
      <c r="D271" s="30"/>
      <c r="E271" s="51"/>
      <c r="F271" s="118"/>
      <c r="G271" s="16"/>
      <c r="H271" s="51"/>
      <c r="I271" s="95"/>
      <c r="J271" s="16"/>
      <c r="K271" s="51"/>
      <c r="L271" s="153"/>
    </row>
    <row r="272" spans="1:12" s="25" customFormat="1" ht="13.5">
      <c r="A272" s="21"/>
      <c r="B272" s="22"/>
      <c r="C272" s="22" t="s">
        <v>125</v>
      </c>
      <c r="D272" s="22"/>
      <c r="E272" s="23">
        <v>3622708.365007</v>
      </c>
      <c r="F272" s="120">
        <v>5.933909307916986</v>
      </c>
      <c r="G272" s="24"/>
      <c r="H272" s="23">
        <f>+H273+H274</f>
        <v>3534379.573924855</v>
      </c>
      <c r="I272" s="97">
        <f>+H272/$H$631*100</f>
        <v>5.609025428210979</v>
      </c>
      <c r="J272" s="24"/>
      <c r="K272" s="23">
        <f>+K273+K274</f>
        <v>2695816.99973383</v>
      </c>
      <c r="L272" s="140">
        <f>+K272/$K$631*100</f>
        <v>4.652488486754458</v>
      </c>
    </row>
    <row r="273" spans="1:12" ht="13.5">
      <c r="A273" s="21"/>
      <c r="B273" s="22"/>
      <c r="C273" s="22"/>
      <c r="D273" s="26" t="s">
        <v>16</v>
      </c>
      <c r="E273" s="27">
        <v>2399288.0357812</v>
      </c>
      <c r="F273" s="121"/>
      <c r="G273" s="28"/>
      <c r="H273" s="27">
        <v>2176983.3435508097</v>
      </c>
      <c r="I273" s="101"/>
      <c r="J273" s="28"/>
      <c r="K273" s="27">
        <v>1691791.678945619</v>
      </c>
      <c r="L273" s="141"/>
    </row>
    <row r="274" spans="1:12" ht="13.5">
      <c r="A274" s="21"/>
      <c r="B274" s="22"/>
      <c r="C274" s="22"/>
      <c r="D274" s="26" t="s">
        <v>126</v>
      </c>
      <c r="E274" s="27">
        <v>1223420.3292257998</v>
      </c>
      <c r="F274" s="121"/>
      <c r="G274" s="28"/>
      <c r="H274" s="27">
        <v>1357396.2303740452</v>
      </c>
      <c r="I274" s="101"/>
      <c r="J274" s="28"/>
      <c r="K274" s="27">
        <v>1004025.3207882112</v>
      </c>
      <c r="L274" s="141"/>
    </row>
    <row r="275" spans="1:12" ht="13.5">
      <c r="A275" s="29"/>
      <c r="B275" s="30"/>
      <c r="C275" s="30"/>
      <c r="D275" s="31"/>
      <c r="E275" s="32"/>
      <c r="F275" s="122"/>
      <c r="G275" s="33"/>
      <c r="H275" s="32"/>
      <c r="I275" s="102"/>
      <c r="J275" s="33"/>
      <c r="K275" s="32"/>
      <c r="L275" s="142"/>
    </row>
    <row r="276" spans="1:12" ht="13.5">
      <c r="A276" s="21"/>
      <c r="B276" s="22"/>
      <c r="C276" s="22" t="s">
        <v>127</v>
      </c>
      <c r="D276" s="26"/>
      <c r="E276" s="49">
        <v>1439035.4713995089</v>
      </c>
      <c r="F276" s="120">
        <v>2.357105545851399</v>
      </c>
      <c r="G276" s="24"/>
      <c r="H276" s="49">
        <f>+H277</f>
        <v>2139705.600100059</v>
      </c>
      <c r="I276" s="97">
        <f>+H276/$H$631*100</f>
        <v>3.3956916253109357</v>
      </c>
      <c r="J276" s="24"/>
      <c r="K276" s="49">
        <f>+K277</f>
        <v>1698206.1767304544</v>
      </c>
      <c r="L276" s="151">
        <f>+K276/$K$631*100</f>
        <v>2.9307941474342787</v>
      </c>
    </row>
    <row r="277" spans="1:12" ht="13.5">
      <c r="A277" s="21"/>
      <c r="B277" s="22"/>
      <c r="C277" s="22"/>
      <c r="D277" s="26" t="s">
        <v>16</v>
      </c>
      <c r="E277" s="27">
        <v>1439035.4713995089</v>
      </c>
      <c r="F277" s="121"/>
      <c r="G277" s="28"/>
      <c r="H277" s="27">
        <v>2139705.600100059</v>
      </c>
      <c r="I277" s="101"/>
      <c r="J277" s="28"/>
      <c r="K277" s="27">
        <v>1698206.1767304544</v>
      </c>
      <c r="L277" s="141"/>
    </row>
    <row r="278" spans="1:12" ht="13.5">
      <c r="A278" s="29"/>
      <c r="B278" s="30"/>
      <c r="C278" s="30"/>
      <c r="D278" s="31"/>
      <c r="E278" s="32"/>
      <c r="F278" s="122"/>
      <c r="G278" s="33"/>
      <c r="H278" s="32"/>
      <c r="I278" s="102"/>
      <c r="J278" s="33"/>
      <c r="K278" s="32"/>
      <c r="L278" s="142"/>
    </row>
    <row r="279" spans="1:12" ht="13.5">
      <c r="A279" s="21"/>
      <c r="B279" s="22"/>
      <c r="C279" s="22" t="s">
        <v>128</v>
      </c>
      <c r="D279" s="26"/>
      <c r="E279" s="49">
        <v>97333.89941627081</v>
      </c>
      <c r="F279" s="120">
        <v>0.15943058991472228</v>
      </c>
      <c r="G279" s="24"/>
      <c r="H279" s="49">
        <f>+H280</f>
        <v>92016.1402041752</v>
      </c>
      <c r="I279" s="97">
        <f>+H279/$H$631*100</f>
        <v>0.14602870444894062</v>
      </c>
      <c r="J279" s="24"/>
      <c r="K279" s="49">
        <f>+K280</f>
        <v>96010.9982072712</v>
      </c>
      <c r="L279" s="151">
        <f>+K279/$K$631*100</f>
        <v>0.16569747271615096</v>
      </c>
    </row>
    <row r="280" spans="1:12" ht="13.5">
      <c r="A280" s="21"/>
      <c r="B280" s="22"/>
      <c r="C280" s="22"/>
      <c r="D280" s="26" t="s">
        <v>99</v>
      </c>
      <c r="E280" s="27">
        <v>97333.89941627081</v>
      </c>
      <c r="F280" s="121"/>
      <c r="G280" s="28"/>
      <c r="H280" s="27">
        <v>92016.1402041752</v>
      </c>
      <c r="I280" s="101"/>
      <c r="J280" s="28"/>
      <c r="K280" s="27">
        <v>96010.9982072712</v>
      </c>
      <c r="L280" s="141"/>
    </row>
    <row r="281" spans="1:12" ht="13.5">
      <c r="A281" s="29"/>
      <c r="B281" s="30"/>
      <c r="C281" s="30"/>
      <c r="D281" s="31"/>
      <c r="E281" s="32"/>
      <c r="F281" s="122"/>
      <c r="G281" s="33"/>
      <c r="H281" s="32"/>
      <c r="I281" s="102"/>
      <c r="J281" s="33"/>
      <c r="K281" s="32"/>
      <c r="L281" s="142"/>
    </row>
    <row r="282" spans="1:12" ht="13.5">
      <c r="A282" s="21"/>
      <c r="B282" s="22"/>
      <c r="C282" s="22" t="s">
        <v>129</v>
      </c>
      <c r="D282" s="22"/>
      <c r="E282" s="23">
        <v>1664247.1360748603</v>
      </c>
      <c r="F282" s="120">
        <v>2.7259968444657616</v>
      </c>
      <c r="G282" s="24"/>
      <c r="H282" s="23">
        <f>+H283</f>
        <v>1821409.5184072559</v>
      </c>
      <c r="I282" s="97">
        <f>+H282/$H$631*100</f>
        <v>2.890558891666179</v>
      </c>
      <c r="J282" s="24"/>
      <c r="K282" s="23">
        <f>+K283</f>
        <v>1365431.258843038</v>
      </c>
      <c r="L282" s="140">
        <f>+K282/$K$631*100</f>
        <v>2.3564853296233044</v>
      </c>
    </row>
    <row r="283" spans="1:12" ht="13.5">
      <c r="A283" s="21"/>
      <c r="B283" s="22"/>
      <c r="C283" s="22"/>
      <c r="D283" s="26" t="s">
        <v>104</v>
      </c>
      <c r="E283" s="27">
        <v>1664247.1360748603</v>
      </c>
      <c r="F283" s="121"/>
      <c r="G283" s="28"/>
      <c r="H283" s="27">
        <v>1821409.5184072559</v>
      </c>
      <c r="I283" s="101"/>
      <c r="J283" s="28"/>
      <c r="K283" s="27">
        <v>1365431.258843038</v>
      </c>
      <c r="L283" s="141"/>
    </row>
    <row r="284" spans="1:12" ht="13.5">
      <c r="A284" s="29"/>
      <c r="B284" s="30"/>
      <c r="C284" s="30"/>
      <c r="D284" s="31"/>
      <c r="E284" s="44"/>
      <c r="F284" s="122"/>
      <c r="G284" s="33"/>
      <c r="H284" s="44"/>
      <c r="I284" s="102"/>
      <c r="J284" s="33"/>
      <c r="K284" s="44"/>
      <c r="L284" s="146"/>
    </row>
    <row r="285" spans="1:12" ht="13.5">
      <c r="A285" s="21"/>
      <c r="B285" s="22"/>
      <c r="C285" s="22" t="s">
        <v>130</v>
      </c>
      <c r="D285" s="26"/>
      <c r="E285" s="23">
        <v>166860.18849936023</v>
      </c>
      <c r="F285" s="120">
        <v>0.2733129818621829</v>
      </c>
      <c r="G285" s="24"/>
      <c r="H285" s="23">
        <f>+H286</f>
        <v>156006.0391841411</v>
      </c>
      <c r="I285" s="97">
        <f>+H285/$H$631*100</f>
        <v>0.24758004125929517</v>
      </c>
      <c r="J285" s="24"/>
      <c r="K285" s="23">
        <f>+K286</f>
        <v>163689.7074159715</v>
      </c>
      <c r="L285" s="140">
        <f>+K285/$K$631*100</f>
        <v>0.2824985817762133</v>
      </c>
    </row>
    <row r="286" spans="1:12" ht="13.5">
      <c r="A286" s="21"/>
      <c r="B286" s="22"/>
      <c r="C286" s="22"/>
      <c r="D286" s="26" t="s">
        <v>99</v>
      </c>
      <c r="E286" s="27">
        <v>166860.18849936023</v>
      </c>
      <c r="F286" s="121"/>
      <c r="G286" s="28"/>
      <c r="H286" s="27">
        <v>156006.0391841411</v>
      </c>
      <c r="I286" s="101"/>
      <c r="J286" s="28"/>
      <c r="K286" s="27">
        <v>163689.7074159715</v>
      </c>
      <c r="L286" s="141"/>
    </row>
    <row r="287" spans="1:12" ht="13.5">
      <c r="A287" s="29"/>
      <c r="B287" s="30"/>
      <c r="C287" s="30"/>
      <c r="D287" s="31"/>
      <c r="E287" s="44"/>
      <c r="F287" s="122"/>
      <c r="G287" s="33"/>
      <c r="H287" s="44"/>
      <c r="I287" s="102"/>
      <c r="J287" s="33"/>
      <c r="K287" s="44"/>
      <c r="L287" s="146"/>
    </row>
    <row r="288" spans="1:12" ht="13.5">
      <c r="A288" s="21"/>
      <c r="B288" s="22"/>
      <c r="C288" s="22" t="s">
        <v>131</v>
      </c>
      <c r="D288" s="26"/>
      <c r="E288" s="23">
        <v>120280.6730059197</v>
      </c>
      <c r="F288" s="120">
        <v>0.1970168540218575</v>
      </c>
      <c r="G288" s="24"/>
      <c r="H288" s="23">
        <f>+H289</f>
        <v>103143.61005074988</v>
      </c>
      <c r="I288" s="97">
        <f>+H288/$H$631*100</f>
        <v>0.1636878890429084</v>
      </c>
      <c r="J288" s="24"/>
      <c r="K288" s="23">
        <f>+K289</f>
        <v>109802.0789086451</v>
      </c>
      <c r="L288" s="140">
        <f>+K288/$K$631*100</f>
        <v>0.18949836283197807</v>
      </c>
    </row>
    <row r="289" spans="1:12" ht="13.5">
      <c r="A289" s="21"/>
      <c r="B289" s="22"/>
      <c r="C289" s="22"/>
      <c r="D289" s="26" t="s">
        <v>99</v>
      </c>
      <c r="E289" s="27">
        <v>120280.6730059197</v>
      </c>
      <c r="F289" s="121"/>
      <c r="G289" s="28"/>
      <c r="H289" s="27">
        <v>103143.61005074988</v>
      </c>
      <c r="I289" s="101"/>
      <c r="J289" s="28"/>
      <c r="K289" s="27">
        <v>109802.0789086451</v>
      </c>
      <c r="L289" s="141"/>
    </row>
    <row r="290" spans="1:12" ht="13.5">
      <c r="A290" s="29"/>
      <c r="B290" s="30"/>
      <c r="C290" s="30"/>
      <c r="D290" s="31"/>
      <c r="E290" s="32"/>
      <c r="F290" s="118"/>
      <c r="G290" s="16"/>
      <c r="H290" s="32"/>
      <c r="I290" s="95"/>
      <c r="J290" s="16"/>
      <c r="K290" s="32"/>
      <c r="L290" s="142"/>
    </row>
    <row r="291" spans="1:12" ht="13.5">
      <c r="A291" s="21"/>
      <c r="B291" s="22"/>
      <c r="C291" s="22" t="s">
        <v>132</v>
      </c>
      <c r="D291" s="22"/>
      <c r="E291" s="23">
        <v>3793111.417273901</v>
      </c>
      <c r="F291" s="120">
        <v>6.213025415553786</v>
      </c>
      <c r="G291" s="24"/>
      <c r="H291" s="23">
        <f>+H292+H293</f>
        <v>3500335.1331206015</v>
      </c>
      <c r="I291" s="97">
        <f>+H291/$H$631*100</f>
        <v>5.554997237359868</v>
      </c>
      <c r="J291" s="24"/>
      <c r="K291" s="23">
        <f>+K292+K293</f>
        <v>2557743.747827641</v>
      </c>
      <c r="L291" s="140">
        <f>+K291/$K$631*100</f>
        <v>4.414199235338017</v>
      </c>
    </row>
    <row r="292" spans="1:12" ht="13.5">
      <c r="A292" s="21"/>
      <c r="B292" s="22"/>
      <c r="C292" s="22"/>
      <c r="D292" s="26" t="s">
        <v>99</v>
      </c>
      <c r="E292" s="27">
        <v>919541.177810051</v>
      </c>
      <c r="F292" s="120"/>
      <c r="G292" s="24"/>
      <c r="H292" s="27">
        <v>725903.7593403077</v>
      </c>
      <c r="I292" s="97"/>
      <c r="J292" s="24"/>
      <c r="K292" s="27">
        <v>663222.7725913831</v>
      </c>
      <c r="L292" s="141"/>
    </row>
    <row r="293" spans="1:12" ht="13.5">
      <c r="A293" s="21"/>
      <c r="B293" s="22"/>
      <c r="C293" s="22"/>
      <c r="D293" s="26" t="s">
        <v>133</v>
      </c>
      <c r="E293" s="27">
        <v>2873570.23946385</v>
      </c>
      <c r="F293" s="120"/>
      <c r="G293" s="24"/>
      <c r="H293" s="27">
        <v>2774431.373780294</v>
      </c>
      <c r="I293" s="97"/>
      <c r="J293" s="24"/>
      <c r="K293" s="27">
        <v>1894520.9752362582</v>
      </c>
      <c r="L293" s="141"/>
    </row>
    <row r="294" spans="1:12" ht="13.5">
      <c r="A294" s="29"/>
      <c r="B294" s="30"/>
      <c r="C294" s="30"/>
      <c r="D294" s="31"/>
      <c r="E294" s="44"/>
      <c r="F294" s="118"/>
      <c r="G294" s="16"/>
      <c r="H294" s="44"/>
      <c r="I294" s="95"/>
      <c r="J294" s="16"/>
      <c r="K294" s="44"/>
      <c r="L294" s="146"/>
    </row>
    <row r="295" spans="1:12" ht="13.5">
      <c r="A295" s="21"/>
      <c r="B295" s="22"/>
      <c r="C295" s="22" t="s">
        <v>134</v>
      </c>
      <c r="D295" s="22"/>
      <c r="E295" s="23">
        <v>2351145.4393036314</v>
      </c>
      <c r="F295" s="120">
        <v>3.8511197703112465</v>
      </c>
      <c r="G295" s="24"/>
      <c r="H295" s="23">
        <f>+H296</f>
        <v>2022271.02064363</v>
      </c>
      <c r="I295" s="97">
        <f>+H295/$H$631*100</f>
        <v>3.209324109161303</v>
      </c>
      <c r="J295" s="24"/>
      <c r="K295" s="23">
        <f>+K296</f>
        <v>1283581.3130236997</v>
      </c>
      <c r="L295" s="140">
        <f>+K295/$K$631*100</f>
        <v>2.2152272506796864</v>
      </c>
    </row>
    <row r="296" spans="1:12" ht="13.5">
      <c r="A296" s="21"/>
      <c r="B296" s="22"/>
      <c r="C296" s="22"/>
      <c r="D296" s="26" t="s">
        <v>16</v>
      </c>
      <c r="E296" s="27">
        <v>2351145.4393036314</v>
      </c>
      <c r="F296" s="121"/>
      <c r="G296" s="28"/>
      <c r="H296" s="27">
        <v>2022271.02064363</v>
      </c>
      <c r="I296" s="101"/>
      <c r="J296" s="28"/>
      <c r="K296" s="27">
        <v>1283581.3130236997</v>
      </c>
      <c r="L296" s="141"/>
    </row>
    <row r="297" spans="1:12" ht="13.5">
      <c r="A297" s="29"/>
      <c r="B297" s="30"/>
      <c r="C297" s="30"/>
      <c r="D297" s="31"/>
      <c r="E297" s="32"/>
      <c r="F297" s="122"/>
      <c r="G297" s="33"/>
      <c r="H297" s="32"/>
      <c r="I297" s="102"/>
      <c r="J297" s="33"/>
      <c r="K297" s="32"/>
      <c r="L297" s="142"/>
    </row>
    <row r="298" spans="1:12" ht="13.5">
      <c r="A298" s="17"/>
      <c r="B298" s="18" t="s">
        <v>135</v>
      </c>
      <c r="C298" s="18"/>
      <c r="D298" s="18"/>
      <c r="E298" s="19">
        <v>5920402.1768229045</v>
      </c>
      <c r="F298" s="119">
        <v>9.697476595964835</v>
      </c>
      <c r="G298" s="20"/>
      <c r="H298" s="19">
        <f>+H299+H330</f>
        <v>5528132.340475164</v>
      </c>
      <c r="I298" s="96">
        <f>+H298/$H$631*100</f>
        <v>8.773091350176506</v>
      </c>
      <c r="J298" s="20"/>
      <c r="K298" s="19">
        <f>+K299+K330</f>
        <v>5760285.700837607</v>
      </c>
      <c r="L298" s="139">
        <f>+K298/$K$631*100</f>
        <v>9.94120257651367</v>
      </c>
    </row>
    <row r="299" spans="1:12" s="25" customFormat="1" ht="13.5">
      <c r="A299" s="21"/>
      <c r="B299" s="22" t="s">
        <v>136</v>
      </c>
      <c r="C299" s="22"/>
      <c r="D299" s="22"/>
      <c r="E299" s="23">
        <v>4118452.7068029814</v>
      </c>
      <c r="F299" s="120">
        <v>6.74592663521423</v>
      </c>
      <c r="G299" s="24"/>
      <c r="H299" s="23">
        <f>+H300+H303+H306+H311+H316+H319+H326</f>
        <v>3733094.0991476793</v>
      </c>
      <c r="I299" s="97">
        <f>+H299/$H$631*100</f>
        <v>5.924383414419562</v>
      </c>
      <c r="J299" s="24"/>
      <c r="K299" s="23">
        <f>+K300+K303+K306+K311+K316+K319+K326+K323</f>
        <v>4079472.6038430585</v>
      </c>
      <c r="L299" s="140">
        <f>+K299/$K$631*100</f>
        <v>7.040425712607351</v>
      </c>
    </row>
    <row r="300" spans="1:12" s="25" customFormat="1" ht="13.5">
      <c r="A300" s="21"/>
      <c r="B300" s="22"/>
      <c r="C300" s="22" t="s">
        <v>137</v>
      </c>
      <c r="D300" s="22"/>
      <c r="E300" s="23">
        <v>9034.567031403602</v>
      </c>
      <c r="F300" s="120">
        <v>0.01479840384572115</v>
      </c>
      <c r="G300" s="24"/>
      <c r="H300" s="23">
        <f>+H301</f>
        <v>8231.022743517098</v>
      </c>
      <c r="I300" s="97"/>
      <c r="J300" s="24"/>
      <c r="K300" s="23">
        <f>+K301</f>
        <v>8005.8669432693005</v>
      </c>
      <c r="L300" s="140">
        <f>+K300/$K$631*100</f>
        <v>0.013816666258772798</v>
      </c>
    </row>
    <row r="301" spans="1:12" s="25" customFormat="1" ht="13.5">
      <c r="A301" s="21"/>
      <c r="B301" s="22"/>
      <c r="C301" s="22"/>
      <c r="D301" s="26" t="s">
        <v>99</v>
      </c>
      <c r="E301" s="27">
        <v>9034.567031403602</v>
      </c>
      <c r="F301" s="120"/>
      <c r="G301" s="24"/>
      <c r="H301" s="27">
        <v>8231.022743517098</v>
      </c>
      <c r="I301" s="97"/>
      <c r="J301" s="24"/>
      <c r="K301" s="27">
        <v>8005.8669432693005</v>
      </c>
      <c r="L301" s="141"/>
    </row>
    <row r="302" spans="1:12" s="25" customFormat="1" ht="13.5">
      <c r="A302" s="29"/>
      <c r="B302" s="30"/>
      <c r="C302" s="30"/>
      <c r="D302" s="30"/>
      <c r="E302" s="51"/>
      <c r="F302" s="118"/>
      <c r="G302" s="16"/>
      <c r="H302" s="51"/>
      <c r="I302" s="95"/>
      <c r="J302" s="16"/>
      <c r="K302" s="51"/>
      <c r="L302" s="153"/>
    </row>
    <row r="303" spans="1:12" s="25" customFormat="1" ht="13.5">
      <c r="A303" s="21"/>
      <c r="B303" s="22"/>
      <c r="C303" s="22" t="s">
        <v>138</v>
      </c>
      <c r="D303" s="22"/>
      <c r="E303" s="23">
        <v>155727.41927860992</v>
      </c>
      <c r="F303" s="120">
        <v>0.2550777732155232</v>
      </c>
      <c r="G303" s="24"/>
      <c r="H303" s="23">
        <f>+H304</f>
        <v>151387.26334494277</v>
      </c>
      <c r="I303" s="97">
        <f>+H303/$H$631*100</f>
        <v>0.24025008968295647</v>
      </c>
      <c r="J303" s="24"/>
      <c r="K303" s="23">
        <f>+K304</f>
        <v>146561.31476736692</v>
      </c>
      <c r="L303" s="140">
        <f>+K303/$K$631*100</f>
        <v>0.2529380998881212</v>
      </c>
    </row>
    <row r="304" spans="1:12" ht="13.5">
      <c r="A304" s="21"/>
      <c r="B304" s="22"/>
      <c r="C304" s="22"/>
      <c r="D304" s="26" t="s">
        <v>99</v>
      </c>
      <c r="E304" s="27">
        <v>155727.41927860992</v>
      </c>
      <c r="F304" s="121"/>
      <c r="G304" s="28"/>
      <c r="H304" s="27">
        <v>151387.26334494277</v>
      </c>
      <c r="I304" s="101"/>
      <c r="J304" s="28"/>
      <c r="K304" s="27">
        <v>146561.31476736692</v>
      </c>
      <c r="L304" s="141"/>
    </row>
    <row r="305" spans="1:12" ht="13.5">
      <c r="A305" s="29"/>
      <c r="B305" s="30"/>
      <c r="C305" s="30"/>
      <c r="D305" s="31"/>
      <c r="E305" s="32"/>
      <c r="F305" s="122"/>
      <c r="G305" s="33"/>
      <c r="H305" s="32"/>
      <c r="I305" s="102"/>
      <c r="J305" s="33"/>
      <c r="K305" s="32"/>
      <c r="L305" s="142"/>
    </row>
    <row r="306" spans="1:12" s="25" customFormat="1" ht="13.5">
      <c r="A306" s="21"/>
      <c r="B306" s="22"/>
      <c r="C306" s="22" t="s">
        <v>139</v>
      </c>
      <c r="D306" s="22"/>
      <c r="E306" s="23">
        <v>1295888.7960172384</v>
      </c>
      <c r="F306" s="120">
        <v>2.1226347290301875</v>
      </c>
      <c r="G306" s="24"/>
      <c r="H306" s="23">
        <f>+H307+H308+H309</f>
        <v>1181616.4641823305</v>
      </c>
      <c r="I306" s="97">
        <f>+H306/$H$631*100</f>
        <v>1.875213642272015</v>
      </c>
      <c r="J306" s="24"/>
      <c r="K306" s="23">
        <f>+K307+K308+K309</f>
        <v>1172172.3254089775</v>
      </c>
      <c r="L306" s="140">
        <f>+K306/$K$631*100</f>
        <v>2.0229556564840707</v>
      </c>
    </row>
    <row r="307" spans="1:12" ht="13.5">
      <c r="A307" s="21"/>
      <c r="B307" s="22"/>
      <c r="C307" s="22"/>
      <c r="D307" s="26" t="s">
        <v>98</v>
      </c>
      <c r="E307" s="27">
        <v>0</v>
      </c>
      <c r="F307" s="121"/>
      <c r="G307" s="28"/>
      <c r="H307" s="27">
        <v>0</v>
      </c>
      <c r="I307" s="101"/>
      <c r="J307" s="28"/>
      <c r="K307" s="27"/>
      <c r="L307" s="141"/>
    </row>
    <row r="308" spans="1:12" ht="13.5">
      <c r="A308" s="21"/>
      <c r="B308" s="22"/>
      <c r="C308" s="22"/>
      <c r="D308" s="26" t="s">
        <v>99</v>
      </c>
      <c r="E308" s="27">
        <v>292199.34948637657</v>
      </c>
      <c r="F308" s="121"/>
      <c r="G308" s="28"/>
      <c r="H308" s="27">
        <v>269880.320725819</v>
      </c>
      <c r="I308" s="101"/>
      <c r="J308" s="28"/>
      <c r="K308" s="27">
        <v>242922.46049764755</v>
      </c>
      <c r="L308" s="141"/>
    </row>
    <row r="309" spans="1:12" ht="13.5">
      <c r="A309" s="21"/>
      <c r="B309" s="22"/>
      <c r="C309" s="22"/>
      <c r="D309" s="26" t="s">
        <v>16</v>
      </c>
      <c r="E309" s="27">
        <v>1003689.4465308618</v>
      </c>
      <c r="F309" s="121"/>
      <c r="G309" s="28"/>
      <c r="H309" s="27">
        <v>911736.1434565115</v>
      </c>
      <c r="I309" s="101"/>
      <c r="J309" s="28"/>
      <c r="K309" s="27">
        <v>929249.8649113299</v>
      </c>
      <c r="L309" s="141"/>
    </row>
    <row r="310" spans="1:12" ht="13.5">
      <c r="A310" s="29"/>
      <c r="B310" s="30"/>
      <c r="C310" s="30"/>
      <c r="D310" s="31"/>
      <c r="E310" s="32"/>
      <c r="F310" s="122"/>
      <c r="G310" s="33"/>
      <c r="H310" s="32"/>
      <c r="I310" s="102"/>
      <c r="J310" s="33"/>
      <c r="K310" s="32"/>
      <c r="L310" s="142"/>
    </row>
    <row r="311" spans="1:12" s="25" customFormat="1" ht="13.5">
      <c r="A311" s="21"/>
      <c r="B311" s="22"/>
      <c r="C311" s="22" t="s">
        <v>140</v>
      </c>
      <c r="D311" s="22"/>
      <c r="E311" s="23">
        <v>795344.4496266607</v>
      </c>
      <c r="F311" s="120">
        <v>1.3027551094719805</v>
      </c>
      <c r="G311" s="24"/>
      <c r="H311" s="23">
        <f>+H312+H313+H314</f>
        <v>770637.1909620863</v>
      </c>
      <c r="I311" s="97">
        <f>+H311/$H$631*100</f>
        <v>1.2229936003255444</v>
      </c>
      <c r="J311" s="24"/>
      <c r="K311" s="23">
        <f>+K312+K313+K314</f>
        <v>822315.6551309738</v>
      </c>
      <c r="L311" s="140">
        <f>+K311/$K$631*100</f>
        <v>1.4191668493642353</v>
      </c>
    </row>
    <row r="312" spans="1:12" ht="13.5">
      <c r="A312" s="21"/>
      <c r="B312" s="22"/>
      <c r="C312" s="22"/>
      <c r="D312" s="26" t="s">
        <v>98</v>
      </c>
      <c r="E312" s="27">
        <v>0</v>
      </c>
      <c r="F312" s="121"/>
      <c r="G312" s="28"/>
      <c r="H312" s="27">
        <v>0</v>
      </c>
      <c r="I312" s="101"/>
      <c r="J312" s="28"/>
      <c r="K312" s="27"/>
      <c r="L312" s="141"/>
    </row>
    <row r="313" spans="1:12" ht="13.5">
      <c r="A313" s="21"/>
      <c r="B313" s="22"/>
      <c r="C313" s="22"/>
      <c r="D313" s="26" t="s">
        <v>99</v>
      </c>
      <c r="E313" s="27">
        <v>280617.6367496063</v>
      </c>
      <c r="F313" s="121"/>
      <c r="G313" s="28"/>
      <c r="H313" s="27">
        <v>286850.5143061869</v>
      </c>
      <c r="I313" s="101"/>
      <c r="J313" s="28"/>
      <c r="K313" s="27">
        <v>327914.24662949436</v>
      </c>
      <c r="L313" s="141"/>
    </row>
    <row r="314" spans="1:12" ht="13.5">
      <c r="A314" s="21"/>
      <c r="B314" s="22"/>
      <c r="C314" s="22"/>
      <c r="D314" s="26" t="s">
        <v>16</v>
      </c>
      <c r="E314" s="27">
        <v>514726.81287705444</v>
      </c>
      <c r="F314" s="121"/>
      <c r="G314" s="28"/>
      <c r="H314" s="27">
        <v>483786.67665589944</v>
      </c>
      <c r="I314" s="101"/>
      <c r="J314" s="28"/>
      <c r="K314" s="27">
        <v>494401.4085014795</v>
      </c>
      <c r="L314" s="141"/>
    </row>
    <row r="315" spans="1:12" ht="13.5">
      <c r="A315" s="29"/>
      <c r="B315" s="30"/>
      <c r="C315" s="30"/>
      <c r="D315" s="31"/>
      <c r="E315" s="44"/>
      <c r="F315" s="122"/>
      <c r="G315" s="33"/>
      <c r="H315" s="44"/>
      <c r="I315" s="102"/>
      <c r="J315" s="33"/>
      <c r="K315" s="44"/>
      <c r="L315" s="146"/>
    </row>
    <row r="316" spans="1:12" s="25" customFormat="1" ht="13.5">
      <c r="A316" s="21"/>
      <c r="B316" s="22"/>
      <c r="C316" s="22" t="s">
        <v>141</v>
      </c>
      <c r="D316" s="22"/>
      <c r="E316" s="46">
        <v>159965.95795255198</v>
      </c>
      <c r="F316" s="120">
        <v>0.262020397781225</v>
      </c>
      <c r="G316" s="24"/>
      <c r="H316" s="46">
        <f>+H317</f>
        <v>162120.53484350792</v>
      </c>
      <c r="I316" s="97">
        <f>+H316/$H$631*100</f>
        <v>0.25728368539732105</v>
      </c>
      <c r="J316" s="24"/>
      <c r="K316" s="46">
        <f>+K317</f>
        <v>163134.56130053036</v>
      </c>
      <c r="L316" s="147">
        <f>+K316/$K$631*100</f>
        <v>0.28154050082679744</v>
      </c>
    </row>
    <row r="317" spans="1:12" ht="13.5">
      <c r="A317" s="21"/>
      <c r="B317" s="22"/>
      <c r="C317" s="22"/>
      <c r="D317" s="26" t="s">
        <v>99</v>
      </c>
      <c r="E317" s="27">
        <v>159965.95795255198</v>
      </c>
      <c r="F317" s="121"/>
      <c r="G317" s="28"/>
      <c r="H317" s="27">
        <v>162120.53484350792</v>
      </c>
      <c r="I317" s="101"/>
      <c r="J317" s="28"/>
      <c r="K317" s="27">
        <v>163134.56130053036</v>
      </c>
      <c r="L317" s="141"/>
    </row>
    <row r="318" spans="1:12" ht="13.5">
      <c r="A318" s="29"/>
      <c r="B318" s="30"/>
      <c r="C318" s="30"/>
      <c r="D318" s="31"/>
      <c r="E318" s="44"/>
      <c r="F318" s="122"/>
      <c r="G318" s="33"/>
      <c r="H318" s="44"/>
      <c r="I318" s="102"/>
      <c r="J318" s="33"/>
      <c r="K318" s="44"/>
      <c r="L318" s="146"/>
    </row>
    <row r="319" spans="1:12" ht="13.5">
      <c r="A319" s="21"/>
      <c r="B319" s="22"/>
      <c r="C319" s="22" t="s">
        <v>142</v>
      </c>
      <c r="D319" s="26"/>
      <c r="E319" s="46">
        <v>965803.9934038207</v>
      </c>
      <c r="F319" s="120">
        <v>1.5819637488460248</v>
      </c>
      <c r="G319" s="24"/>
      <c r="H319" s="46">
        <f>+H320+H321</f>
        <v>814851.0614683075</v>
      </c>
      <c r="I319" s="97">
        <f>+H319/$H$631*100</f>
        <v>1.2931605755363103</v>
      </c>
      <c r="J319" s="24"/>
      <c r="K319" s="46">
        <f>+K320+K321</f>
        <v>905197.2349813165</v>
      </c>
      <c r="L319" s="147">
        <f>+K319/$K$631*100</f>
        <v>1.5622053404991352</v>
      </c>
    </row>
    <row r="320" spans="1:12" ht="13.5">
      <c r="A320" s="21"/>
      <c r="B320" s="22"/>
      <c r="C320" s="22"/>
      <c r="D320" s="26" t="s">
        <v>16</v>
      </c>
      <c r="E320" s="27">
        <v>903166.1531929759</v>
      </c>
      <c r="F320" s="121"/>
      <c r="G320" s="28"/>
      <c r="H320" s="27">
        <v>749737.2651999999</v>
      </c>
      <c r="I320" s="101"/>
      <c r="J320" s="28"/>
      <c r="K320" s="27">
        <v>770725.3585917322</v>
      </c>
      <c r="L320" s="141"/>
    </row>
    <row r="321" spans="1:218" ht="12.75">
      <c r="A321" s="62"/>
      <c r="B321" s="62"/>
      <c r="C321" s="62"/>
      <c r="D321" s="26" t="s">
        <v>99</v>
      </c>
      <c r="E321" s="27">
        <v>62637.8402108448</v>
      </c>
      <c r="F321" s="107"/>
      <c r="G321" s="62"/>
      <c r="H321" s="27">
        <v>65113.796268307604</v>
      </c>
      <c r="I321" s="107"/>
      <c r="J321" s="62"/>
      <c r="K321" s="27">
        <v>134471.8763895843</v>
      </c>
      <c r="L321" s="141"/>
      <c r="M321" s="62"/>
      <c r="N321" s="62"/>
      <c r="O321" s="62"/>
      <c r="P321" s="62"/>
      <c r="Q321" s="62"/>
      <c r="R321" s="62"/>
      <c r="S321" s="62"/>
      <c r="T321" s="62"/>
      <c r="U321" s="62"/>
      <c r="V321" s="62"/>
      <c r="W321" s="62"/>
      <c r="X321" s="62"/>
      <c r="Y321" s="62"/>
      <c r="Z321" s="62"/>
      <c r="AA321" s="62"/>
      <c r="AB321" s="62"/>
      <c r="AC321" s="62"/>
      <c r="AD321" s="62"/>
      <c r="AE321" s="62"/>
      <c r="AF321" s="62"/>
      <c r="AG321" s="62"/>
      <c r="AH321" s="62"/>
      <c r="AI321" s="62"/>
      <c r="AJ321" s="62"/>
      <c r="AK321" s="62"/>
      <c r="AL321" s="62"/>
      <c r="AM321" s="62"/>
      <c r="AN321" s="62"/>
      <c r="AO321" s="62"/>
      <c r="AP321" s="62"/>
      <c r="AQ321" s="62"/>
      <c r="AR321" s="62"/>
      <c r="AS321" s="62"/>
      <c r="AT321" s="62"/>
      <c r="AU321" s="62"/>
      <c r="AV321" s="62"/>
      <c r="AW321" s="62"/>
      <c r="AX321" s="62"/>
      <c r="AY321" s="62"/>
      <c r="AZ321" s="62"/>
      <c r="BA321" s="62"/>
      <c r="BB321" s="62"/>
      <c r="BC321" s="62"/>
      <c r="BD321" s="62"/>
      <c r="BE321" s="62"/>
      <c r="BF321" s="62"/>
      <c r="BG321" s="62"/>
      <c r="BH321" s="62"/>
      <c r="BI321" s="62"/>
      <c r="BJ321" s="62"/>
      <c r="BK321" s="62"/>
      <c r="BL321" s="62"/>
      <c r="BM321" s="62"/>
      <c r="BN321" s="62"/>
      <c r="BO321" s="62"/>
      <c r="BP321" s="62"/>
      <c r="BQ321" s="62"/>
      <c r="BR321" s="62"/>
      <c r="BS321" s="62"/>
      <c r="BT321" s="62"/>
      <c r="BU321" s="62"/>
      <c r="BV321" s="62"/>
      <c r="BW321" s="62"/>
      <c r="BX321" s="62"/>
      <c r="BY321" s="62"/>
      <c r="BZ321" s="62"/>
      <c r="CA321" s="62"/>
      <c r="CB321" s="62"/>
      <c r="CC321" s="62"/>
      <c r="CD321" s="62"/>
      <c r="CE321" s="62"/>
      <c r="CF321" s="62"/>
      <c r="CG321" s="62"/>
      <c r="CH321" s="62"/>
      <c r="CI321" s="62"/>
      <c r="CJ321" s="62"/>
      <c r="CK321" s="62"/>
      <c r="CL321" s="62"/>
      <c r="CM321" s="62"/>
      <c r="CN321" s="62"/>
      <c r="CO321" s="62"/>
      <c r="CP321" s="62"/>
      <c r="CQ321" s="62"/>
      <c r="CR321" s="62"/>
      <c r="CS321" s="62"/>
      <c r="CT321" s="62"/>
      <c r="CU321" s="62"/>
      <c r="CV321" s="62"/>
      <c r="CW321" s="62"/>
      <c r="CX321" s="62"/>
      <c r="CY321" s="62"/>
      <c r="CZ321" s="62"/>
      <c r="DA321" s="62"/>
      <c r="DB321" s="62"/>
      <c r="DC321" s="62"/>
      <c r="DD321" s="62"/>
      <c r="DE321" s="62"/>
      <c r="DF321" s="62"/>
      <c r="DG321" s="62"/>
      <c r="DH321" s="62"/>
      <c r="DI321" s="62"/>
      <c r="DJ321" s="62"/>
      <c r="DK321" s="62"/>
      <c r="DL321" s="62"/>
      <c r="DM321" s="62"/>
      <c r="DN321" s="62"/>
      <c r="DO321" s="62"/>
      <c r="DP321" s="62"/>
      <c r="DQ321" s="62"/>
      <c r="DR321" s="62"/>
      <c r="DS321" s="62"/>
      <c r="DT321" s="62"/>
      <c r="DU321" s="62"/>
      <c r="DV321" s="62"/>
      <c r="DW321" s="62"/>
      <c r="DX321" s="62"/>
      <c r="DY321" s="62"/>
      <c r="DZ321" s="62"/>
      <c r="EA321" s="62"/>
      <c r="EB321" s="62"/>
      <c r="EC321" s="62"/>
      <c r="ED321" s="62"/>
      <c r="EE321" s="62"/>
      <c r="EF321" s="62"/>
      <c r="EG321" s="62"/>
      <c r="EH321" s="62"/>
      <c r="EI321" s="62"/>
      <c r="EJ321" s="62"/>
      <c r="EK321" s="62"/>
      <c r="EL321" s="62"/>
      <c r="EM321" s="62"/>
      <c r="EN321" s="62"/>
      <c r="EO321" s="62"/>
      <c r="EP321" s="62"/>
      <c r="EQ321" s="62"/>
      <c r="ER321" s="62"/>
      <c r="ES321" s="62"/>
      <c r="ET321" s="62"/>
      <c r="EU321" s="62"/>
      <c r="EV321" s="62"/>
      <c r="EW321" s="62"/>
      <c r="EX321" s="62"/>
      <c r="EY321" s="62"/>
      <c r="EZ321" s="62"/>
      <c r="FA321" s="62"/>
      <c r="FB321" s="62"/>
      <c r="FC321" s="62"/>
      <c r="FD321" s="62"/>
      <c r="FE321" s="62"/>
      <c r="FF321" s="62"/>
      <c r="FG321" s="62"/>
      <c r="FH321" s="62"/>
      <c r="FI321" s="62"/>
      <c r="FJ321" s="62"/>
      <c r="FK321" s="62"/>
      <c r="FL321" s="62"/>
      <c r="FM321" s="62"/>
      <c r="FN321" s="62"/>
      <c r="FO321" s="62"/>
      <c r="FP321" s="62"/>
      <c r="FQ321" s="62"/>
      <c r="FR321" s="62"/>
      <c r="FS321" s="62"/>
      <c r="FT321" s="62"/>
      <c r="FU321" s="62"/>
      <c r="FV321" s="62"/>
      <c r="FW321" s="62"/>
      <c r="FX321" s="62"/>
      <c r="FY321" s="62"/>
      <c r="FZ321" s="62"/>
      <c r="GA321" s="62"/>
      <c r="GB321" s="62"/>
      <c r="GC321" s="62"/>
      <c r="GD321" s="62"/>
      <c r="GE321" s="62"/>
      <c r="GF321" s="62"/>
      <c r="GG321" s="62"/>
      <c r="GH321" s="62"/>
      <c r="GI321" s="62"/>
      <c r="GJ321" s="62"/>
      <c r="GK321" s="62"/>
      <c r="GL321" s="62"/>
      <c r="GM321" s="62"/>
      <c r="GN321" s="62"/>
      <c r="GO321" s="62"/>
      <c r="GP321" s="62"/>
      <c r="GQ321" s="62"/>
      <c r="GR321" s="62"/>
      <c r="GS321" s="62"/>
      <c r="GT321" s="62"/>
      <c r="GU321" s="62"/>
      <c r="GV321" s="62"/>
      <c r="GW321" s="62"/>
      <c r="GX321" s="62"/>
      <c r="GY321" s="62"/>
      <c r="GZ321" s="62"/>
      <c r="HA321" s="62"/>
      <c r="HB321" s="62"/>
      <c r="HC321" s="62"/>
      <c r="HD321" s="62"/>
      <c r="HE321" s="62"/>
      <c r="HF321" s="62"/>
      <c r="HG321" s="62"/>
      <c r="HH321" s="62"/>
      <c r="HI321" s="62"/>
      <c r="HJ321" s="62"/>
    </row>
    <row r="322" spans="1:12" ht="13.5">
      <c r="A322" s="29"/>
      <c r="B322" s="30"/>
      <c r="C322" s="30"/>
      <c r="D322" s="31"/>
      <c r="E322" s="32"/>
      <c r="F322" s="122"/>
      <c r="G322" s="33"/>
      <c r="H322" s="32"/>
      <c r="I322" s="102"/>
      <c r="J322" s="33"/>
      <c r="K322" s="32"/>
      <c r="L322" s="142"/>
    </row>
    <row r="323" spans="1:12" ht="13.5">
      <c r="A323" s="21"/>
      <c r="B323" s="22"/>
      <c r="C323" s="22" t="s">
        <v>259</v>
      </c>
      <c r="D323" s="26"/>
      <c r="E323" s="50"/>
      <c r="F323" s="121"/>
      <c r="G323" s="28"/>
      <c r="H323" s="50"/>
      <c r="I323" s="101"/>
      <c r="J323" s="28"/>
      <c r="K323" s="49">
        <f>K324</f>
        <v>238542.691632</v>
      </c>
      <c r="L323" s="151">
        <f>+K323/$K$631*100</f>
        <v>0.41168118107678536</v>
      </c>
    </row>
    <row r="324" spans="1:12" ht="13.5">
      <c r="A324" s="21"/>
      <c r="B324" s="22"/>
      <c r="C324" s="22"/>
      <c r="D324" s="26" t="s">
        <v>99</v>
      </c>
      <c r="E324" s="50"/>
      <c r="F324" s="121"/>
      <c r="G324" s="28"/>
      <c r="H324" s="50"/>
      <c r="I324" s="101"/>
      <c r="J324" s="28"/>
      <c r="K324" s="50">
        <v>238542.691632</v>
      </c>
      <c r="L324" s="152"/>
    </row>
    <row r="325" spans="1:12" ht="13.5">
      <c r="A325" s="29"/>
      <c r="B325" s="30"/>
      <c r="C325" s="30"/>
      <c r="D325" s="31"/>
      <c r="E325" s="32"/>
      <c r="F325" s="122"/>
      <c r="G325" s="33"/>
      <c r="H325" s="32"/>
      <c r="I325" s="102"/>
      <c r="J325" s="33"/>
      <c r="K325" s="32"/>
      <c r="L325" s="142"/>
    </row>
    <row r="326" spans="1:12" s="25" customFormat="1" ht="13.5">
      <c r="A326" s="21"/>
      <c r="B326" s="22"/>
      <c r="C326" s="22" t="s">
        <v>143</v>
      </c>
      <c r="D326" s="22"/>
      <c r="E326" s="23">
        <v>736687.5234926962</v>
      </c>
      <c r="F326" s="120">
        <v>1.2066764730235682</v>
      </c>
      <c r="G326" s="24"/>
      <c r="H326" s="23">
        <f>+H327+H328</f>
        <v>644250.5616029867</v>
      </c>
      <c r="I326" s="97">
        <f>+H326/$H$631*100</f>
        <v>1.0224192695176506</v>
      </c>
      <c r="J326" s="24"/>
      <c r="K326" s="23">
        <f>+K327+K328</f>
        <v>623542.9536786238</v>
      </c>
      <c r="L326" s="140">
        <f>+K326/$K$631*100</f>
        <v>1.0761214182094323</v>
      </c>
    </row>
    <row r="327" spans="1:12" ht="13.5">
      <c r="A327" s="21"/>
      <c r="B327" s="22"/>
      <c r="C327" s="22"/>
      <c r="D327" s="26" t="s">
        <v>99</v>
      </c>
      <c r="E327" s="27">
        <v>341980.5067103975</v>
      </c>
      <c r="F327" s="121"/>
      <c r="G327" s="28"/>
      <c r="H327" s="27">
        <v>271424.49980298674</v>
      </c>
      <c r="I327" s="101"/>
      <c r="J327" s="28"/>
      <c r="K327" s="27">
        <v>289976.5648225918</v>
      </c>
      <c r="L327" s="141"/>
    </row>
    <row r="328" spans="1:12" ht="13.5">
      <c r="A328" s="21"/>
      <c r="B328" s="22"/>
      <c r="C328" s="22"/>
      <c r="D328" s="26" t="s">
        <v>16</v>
      </c>
      <c r="E328" s="27">
        <v>394707.0167822988</v>
      </c>
      <c r="F328" s="121"/>
      <c r="G328" s="28"/>
      <c r="H328" s="27">
        <v>372826.06179999997</v>
      </c>
      <c r="I328" s="101"/>
      <c r="J328" s="28"/>
      <c r="K328" s="27">
        <v>333566.388856032</v>
      </c>
      <c r="L328" s="141"/>
    </row>
    <row r="329" spans="1:12" ht="13.5">
      <c r="A329" s="29"/>
      <c r="B329" s="30"/>
      <c r="C329" s="30"/>
      <c r="D329" s="31"/>
      <c r="E329" s="32"/>
      <c r="F329" s="122"/>
      <c r="G329" s="33"/>
      <c r="H329" s="32"/>
      <c r="I329" s="102"/>
      <c r="J329" s="33"/>
      <c r="K329" s="32"/>
      <c r="L329" s="142"/>
    </row>
    <row r="330" spans="1:12" s="25" customFormat="1" ht="13.5">
      <c r="A330" s="21"/>
      <c r="B330" s="22" t="s">
        <v>144</v>
      </c>
      <c r="C330" s="22"/>
      <c r="D330" s="22"/>
      <c r="E330" s="23">
        <v>1801949.4700199235</v>
      </c>
      <c r="F330" s="120">
        <v>2.951549960750606</v>
      </c>
      <c r="G330" s="24"/>
      <c r="H330" s="23">
        <f>+H331+H334+H339</f>
        <v>1795038.241327485</v>
      </c>
      <c r="I330" s="97">
        <f>+H330/$H$631*100</f>
        <v>2.8487079357569436</v>
      </c>
      <c r="J330" s="24"/>
      <c r="K330" s="23">
        <f>+K331+K334+K339</f>
        <v>1680813.0969945483</v>
      </c>
      <c r="L330" s="140">
        <f>+K330/$K$631*100</f>
        <v>2.900776863906319</v>
      </c>
    </row>
    <row r="331" spans="1:12" s="25" customFormat="1" ht="13.5">
      <c r="A331" s="21"/>
      <c r="B331" s="22"/>
      <c r="C331" s="22" t="s">
        <v>145</v>
      </c>
      <c r="D331" s="22"/>
      <c r="E331" s="23">
        <v>116685.085008202</v>
      </c>
      <c r="F331" s="120">
        <v>0.19112736722430507</v>
      </c>
      <c r="G331" s="24"/>
      <c r="H331" s="23">
        <f>+H332</f>
        <v>118133.069188109</v>
      </c>
      <c r="I331" s="97">
        <f>+H331/$H$631*100</f>
        <v>0.18747601244562823</v>
      </c>
      <c r="J331" s="24"/>
      <c r="K331" s="23">
        <f>+K332</f>
        <v>113416.077735915</v>
      </c>
      <c r="L331" s="140">
        <f>+K331/$K$631*100</f>
        <v>0.19573546569789124</v>
      </c>
    </row>
    <row r="332" spans="1:12" s="25" customFormat="1" ht="13.5">
      <c r="A332" s="21"/>
      <c r="B332" s="22"/>
      <c r="C332" s="22"/>
      <c r="D332" s="26" t="s">
        <v>98</v>
      </c>
      <c r="E332" s="27">
        <v>116685.085008202</v>
      </c>
      <c r="F332" s="121"/>
      <c r="G332" s="28"/>
      <c r="H332" s="27">
        <v>118133.069188109</v>
      </c>
      <c r="I332" s="101"/>
      <c r="J332" s="28"/>
      <c r="K332" s="27">
        <v>113416.077735915</v>
      </c>
      <c r="L332" s="141"/>
    </row>
    <row r="333" spans="1:12" s="25" customFormat="1" ht="13.5">
      <c r="A333" s="29"/>
      <c r="B333" s="30"/>
      <c r="C333" s="30"/>
      <c r="D333" s="30"/>
      <c r="E333" s="51"/>
      <c r="F333" s="118"/>
      <c r="G333" s="16"/>
      <c r="H333" s="51"/>
      <c r="I333" s="95"/>
      <c r="J333" s="16"/>
      <c r="K333" s="51"/>
      <c r="L333" s="153"/>
    </row>
    <row r="334" spans="1:12" s="25" customFormat="1" ht="13.5">
      <c r="A334" s="21"/>
      <c r="B334" s="22"/>
      <c r="C334" s="22" t="s">
        <v>146</v>
      </c>
      <c r="D334" s="22"/>
      <c r="E334" s="23">
        <v>1534287.906030418</v>
      </c>
      <c r="F334" s="120">
        <v>2.513126746430986</v>
      </c>
      <c r="G334" s="24"/>
      <c r="H334" s="23">
        <f>+H335+H336+H337</f>
        <v>1541598.074165479</v>
      </c>
      <c r="I334" s="97">
        <f>+H334/$H$631*100</f>
        <v>2.4465008970366715</v>
      </c>
      <c r="J334" s="24"/>
      <c r="K334" s="23">
        <f>+K335+K336+K337</f>
        <v>1449930.4100530285</v>
      </c>
      <c r="L334" s="140">
        <f>+K334/$K$631*100</f>
        <v>2.5023154539172827</v>
      </c>
    </row>
    <row r="335" spans="1:12" ht="13.5">
      <c r="A335" s="21"/>
      <c r="B335" s="22"/>
      <c r="C335" s="22"/>
      <c r="D335" s="26" t="s">
        <v>98</v>
      </c>
      <c r="E335" s="27">
        <v>12021.100025476002</v>
      </c>
      <c r="F335" s="121"/>
      <c r="G335" s="28"/>
      <c r="H335" s="27">
        <v>12262.3345982728</v>
      </c>
      <c r="I335" s="101"/>
      <c r="J335" s="28"/>
      <c r="K335" s="27"/>
      <c r="L335" s="141"/>
    </row>
    <row r="336" spans="1:12" ht="13.5">
      <c r="A336" s="21"/>
      <c r="B336" s="22"/>
      <c r="C336" s="22"/>
      <c r="D336" s="26" t="s">
        <v>147</v>
      </c>
      <c r="E336" s="27">
        <v>216917.80851260878</v>
      </c>
      <c r="F336" s="121"/>
      <c r="G336" s="28"/>
      <c r="H336" s="27">
        <v>220410.49337105462</v>
      </c>
      <c r="I336" s="101"/>
      <c r="J336" s="28"/>
      <c r="K336" s="27">
        <v>195192.6179635378</v>
      </c>
      <c r="L336" s="141"/>
    </row>
    <row r="337" spans="1:12" ht="13.5">
      <c r="A337" s="21"/>
      <c r="B337" s="22"/>
      <c r="C337" s="22"/>
      <c r="D337" s="26" t="s">
        <v>99</v>
      </c>
      <c r="E337" s="27">
        <v>1305348.9974923332</v>
      </c>
      <c r="F337" s="121"/>
      <c r="G337" s="28"/>
      <c r="H337" s="27">
        <v>1308925.2461961517</v>
      </c>
      <c r="I337" s="101"/>
      <c r="J337" s="28"/>
      <c r="K337" s="27">
        <v>1254737.7920894907</v>
      </c>
      <c r="L337" s="141"/>
    </row>
    <row r="338" spans="1:12" ht="13.5">
      <c r="A338" s="29"/>
      <c r="B338" s="30"/>
      <c r="C338" s="30"/>
      <c r="D338" s="31"/>
      <c r="E338" s="44"/>
      <c r="F338" s="122"/>
      <c r="G338" s="33"/>
      <c r="H338" s="44"/>
      <c r="I338" s="102"/>
      <c r="J338" s="33"/>
      <c r="K338" s="44"/>
      <c r="L338" s="146"/>
    </row>
    <row r="339" spans="1:12" ht="13.5">
      <c r="A339" s="21"/>
      <c r="B339" s="22"/>
      <c r="C339" s="22" t="s">
        <v>148</v>
      </c>
      <c r="D339" s="26"/>
      <c r="E339" s="49">
        <v>150976.47898130343</v>
      </c>
      <c r="F339" s="120">
        <v>0.24729584709531496</v>
      </c>
      <c r="G339" s="24"/>
      <c r="H339" s="49">
        <f>+H340</f>
        <v>135307.09797389718</v>
      </c>
      <c r="I339" s="97">
        <f>+H339/$H$631*100</f>
        <v>0.21473102627464413</v>
      </c>
      <c r="J339" s="24"/>
      <c r="K339" s="49">
        <f>+K340</f>
        <v>117466.60920560482</v>
      </c>
      <c r="L339" s="151">
        <f>+K339/$K$631*100</f>
        <v>0.20272594429114485</v>
      </c>
    </row>
    <row r="340" spans="1:12" ht="13.5">
      <c r="A340" s="21"/>
      <c r="B340" s="22"/>
      <c r="C340" s="22"/>
      <c r="D340" s="26" t="s">
        <v>99</v>
      </c>
      <c r="E340" s="27">
        <v>150976.47898130343</v>
      </c>
      <c r="F340" s="121"/>
      <c r="G340" s="28"/>
      <c r="H340" s="27">
        <v>135307.09797389718</v>
      </c>
      <c r="I340" s="101"/>
      <c r="J340" s="28"/>
      <c r="K340" s="27">
        <v>117466.60920560482</v>
      </c>
      <c r="L340" s="141"/>
    </row>
    <row r="341" spans="1:12" ht="13.5">
      <c r="A341" s="29"/>
      <c r="B341" s="30"/>
      <c r="C341" s="30"/>
      <c r="D341" s="31"/>
      <c r="E341" s="32"/>
      <c r="F341" s="122"/>
      <c r="G341" s="33"/>
      <c r="H341" s="32"/>
      <c r="I341" s="102"/>
      <c r="J341" s="33"/>
      <c r="K341" s="32"/>
      <c r="L341" s="142"/>
    </row>
    <row r="342" spans="1:12" ht="13.5">
      <c r="A342" s="17"/>
      <c r="B342" s="18" t="s">
        <v>149</v>
      </c>
      <c r="C342" s="18"/>
      <c r="D342" s="34"/>
      <c r="E342" s="53">
        <v>499850.38824568904</v>
      </c>
      <c r="F342" s="119">
        <v>0.8187429327812542</v>
      </c>
      <c r="G342" s="20"/>
      <c r="H342" s="53">
        <f>+H343+H346+H349+H352</f>
        <v>486668.4245705538</v>
      </c>
      <c r="I342" s="96">
        <f>+H342/$H$631*100</f>
        <v>0.772337976560989</v>
      </c>
      <c r="J342" s="20"/>
      <c r="K342" s="53">
        <f>+K343+K346+K349+K352</f>
        <v>392256.4139165252</v>
      </c>
      <c r="L342" s="154">
        <f>+K342/$K$631*100</f>
        <v>0.6769630319055084</v>
      </c>
    </row>
    <row r="343" spans="1:12" s="25" customFormat="1" ht="13.5">
      <c r="A343" s="21"/>
      <c r="B343" s="22"/>
      <c r="C343" s="22" t="s">
        <v>150</v>
      </c>
      <c r="D343" s="22"/>
      <c r="E343" s="49">
        <v>38849.749707345305</v>
      </c>
      <c r="F343" s="120">
        <v>0.06363495710155406</v>
      </c>
      <c r="G343" s="24"/>
      <c r="H343" s="49">
        <f>+H344</f>
        <v>35710.062034176895</v>
      </c>
      <c r="I343" s="97">
        <f>+H343/$H$631*100</f>
        <v>0.056671515269725886</v>
      </c>
      <c r="J343" s="24"/>
      <c r="K343" s="49">
        <f>+K344</f>
        <v>36343.746957175405</v>
      </c>
      <c r="L343" s="151">
        <f>+K343/$K$631*100</f>
        <v>0.06272267898765786</v>
      </c>
    </row>
    <row r="344" spans="1:12" ht="13.5">
      <c r="A344" s="21"/>
      <c r="B344" s="22"/>
      <c r="C344" s="22"/>
      <c r="D344" s="26" t="s">
        <v>151</v>
      </c>
      <c r="E344" s="27">
        <v>38849.749707345305</v>
      </c>
      <c r="F344" s="121"/>
      <c r="G344" s="28"/>
      <c r="H344" s="27">
        <v>35710.062034176895</v>
      </c>
      <c r="I344" s="101"/>
      <c r="J344" s="28"/>
      <c r="K344" s="27">
        <v>36343.746957175405</v>
      </c>
      <c r="L344" s="141"/>
    </row>
    <row r="345" spans="1:12" ht="13.5">
      <c r="A345" s="29"/>
      <c r="B345" s="30"/>
      <c r="C345" s="30"/>
      <c r="D345" s="31"/>
      <c r="E345" s="32"/>
      <c r="F345" s="122"/>
      <c r="G345" s="33"/>
      <c r="H345" s="32"/>
      <c r="I345" s="102"/>
      <c r="J345" s="33"/>
      <c r="K345" s="32"/>
      <c r="L345" s="142"/>
    </row>
    <row r="346" spans="1:12" s="25" customFormat="1" ht="13.5">
      <c r="A346" s="21"/>
      <c r="B346" s="22"/>
      <c r="C346" s="22" t="s">
        <v>152</v>
      </c>
      <c r="D346" s="22"/>
      <c r="E346" s="49">
        <v>24185.3425182786</v>
      </c>
      <c r="F346" s="120">
        <v>0.03961501026983621</v>
      </c>
      <c r="G346" s="24"/>
      <c r="H346" s="49">
        <f>+H347</f>
        <v>23668.2472147539</v>
      </c>
      <c r="I346" s="97">
        <f>+H346/$H$631*100</f>
        <v>0.037561274246873194</v>
      </c>
      <c r="J346" s="24"/>
      <c r="K346" s="49">
        <f>+K347</f>
        <v>23956.3849408256</v>
      </c>
      <c r="L346" s="151">
        <f>+K346/$K$631*100</f>
        <v>0.041344351316299884</v>
      </c>
    </row>
    <row r="347" spans="1:12" ht="13.5">
      <c r="A347" s="21"/>
      <c r="B347" s="22"/>
      <c r="C347" s="22"/>
      <c r="D347" s="26" t="s">
        <v>151</v>
      </c>
      <c r="E347" s="27">
        <v>24185.3425182786</v>
      </c>
      <c r="F347" s="121"/>
      <c r="G347" s="28"/>
      <c r="H347" s="27">
        <v>23668.2472147539</v>
      </c>
      <c r="I347" s="101"/>
      <c r="J347" s="28"/>
      <c r="K347" s="27">
        <v>23956.3849408256</v>
      </c>
      <c r="L347" s="141"/>
    </row>
    <row r="348" spans="1:12" ht="13.5">
      <c r="A348" s="29"/>
      <c r="B348" s="30"/>
      <c r="C348" s="30"/>
      <c r="D348" s="31"/>
      <c r="E348" s="32"/>
      <c r="F348" s="122"/>
      <c r="G348" s="33"/>
      <c r="H348" s="32"/>
      <c r="I348" s="102"/>
      <c r="J348" s="33"/>
      <c r="K348" s="32"/>
      <c r="L348" s="142"/>
    </row>
    <row r="349" spans="1:12" ht="13.5">
      <c r="A349" s="21"/>
      <c r="B349" s="22"/>
      <c r="C349" s="22" t="s">
        <v>153</v>
      </c>
      <c r="D349" s="22"/>
      <c r="E349" s="49">
        <v>232229.21944890372</v>
      </c>
      <c r="F349" s="120">
        <v>0.3803858848172791</v>
      </c>
      <c r="G349" s="24"/>
      <c r="H349" s="49">
        <f>+H350</f>
        <v>235259.5871969623</v>
      </c>
      <c r="I349" s="97">
        <f>+H349/$H$631*100</f>
        <v>0.3733546381247379</v>
      </c>
      <c r="J349" s="24"/>
      <c r="K349" s="49">
        <f>+K350</f>
        <v>169832.4838263612</v>
      </c>
      <c r="L349" s="151">
        <f>+K349/$K$631*100</f>
        <v>0.2930998935599385</v>
      </c>
    </row>
    <row r="350" spans="1:12" ht="13.5">
      <c r="A350" s="21"/>
      <c r="B350" s="22"/>
      <c r="C350" s="22"/>
      <c r="D350" s="26" t="s">
        <v>151</v>
      </c>
      <c r="E350" s="27">
        <v>232229.21944890372</v>
      </c>
      <c r="F350" s="121"/>
      <c r="G350" s="28"/>
      <c r="H350" s="27">
        <v>235259.5871969623</v>
      </c>
      <c r="I350" s="101"/>
      <c r="J350" s="28"/>
      <c r="K350" s="27">
        <v>169832.4838263612</v>
      </c>
      <c r="L350" s="141"/>
    </row>
    <row r="351" spans="1:12" ht="13.5">
      <c r="A351" s="29"/>
      <c r="B351" s="30"/>
      <c r="C351" s="30"/>
      <c r="D351" s="31"/>
      <c r="E351" s="32"/>
      <c r="F351" s="122"/>
      <c r="G351" s="33"/>
      <c r="H351" s="32"/>
      <c r="I351" s="102"/>
      <c r="J351" s="33"/>
      <c r="K351" s="32"/>
      <c r="L351" s="142"/>
    </row>
    <row r="352" spans="1:12" s="25" customFormat="1" ht="13.5">
      <c r="A352" s="21"/>
      <c r="B352" s="22"/>
      <c r="C352" s="22" t="s">
        <v>154</v>
      </c>
      <c r="D352" s="22"/>
      <c r="E352" s="49">
        <v>204586.0765711614</v>
      </c>
      <c r="F352" s="120">
        <v>0.33510708059258476</v>
      </c>
      <c r="G352" s="24"/>
      <c r="H352" s="49">
        <f>+H353+H354</f>
        <v>192030.52812466072</v>
      </c>
      <c r="I352" s="97">
        <f>+H352/$H$631*100</f>
        <v>0.3047505489196521</v>
      </c>
      <c r="J352" s="24"/>
      <c r="K352" s="49">
        <f>+K353+K354</f>
        <v>162123.798192163</v>
      </c>
      <c r="L352" s="151">
        <f>+K352/$K$631*100</f>
        <v>0.27979610804161226</v>
      </c>
    </row>
    <row r="353" spans="1:12" ht="13.5">
      <c r="A353" s="21"/>
      <c r="B353" s="22"/>
      <c r="C353" s="22"/>
      <c r="D353" s="26" t="s">
        <v>151</v>
      </c>
      <c r="E353" s="27">
        <v>101330.14548425759</v>
      </c>
      <c r="F353" s="121"/>
      <c r="G353" s="28"/>
      <c r="H353" s="27">
        <v>93474.93012153721</v>
      </c>
      <c r="I353" s="101"/>
      <c r="J353" s="28"/>
      <c r="K353" s="27">
        <v>91473.0095016581</v>
      </c>
      <c r="L353" s="141"/>
    </row>
    <row r="354" spans="1:12" ht="13.5">
      <c r="A354" s="21"/>
      <c r="B354" s="22"/>
      <c r="C354" s="22"/>
      <c r="D354" s="26" t="s">
        <v>99</v>
      </c>
      <c r="E354" s="27">
        <v>103255.9310869038</v>
      </c>
      <c r="F354" s="121"/>
      <c r="G354" s="28"/>
      <c r="H354" s="27">
        <v>98555.5980031235</v>
      </c>
      <c r="I354" s="101"/>
      <c r="J354" s="28"/>
      <c r="K354" s="27">
        <v>70650.7886905049</v>
      </c>
      <c r="L354" s="141"/>
    </row>
    <row r="355" spans="1:12" ht="13.5">
      <c r="A355" s="29"/>
      <c r="B355" s="30"/>
      <c r="C355" s="30"/>
      <c r="D355" s="31"/>
      <c r="E355" s="32"/>
      <c r="F355" s="122"/>
      <c r="G355" s="33"/>
      <c r="H355" s="32"/>
      <c r="I355" s="102"/>
      <c r="J355" s="33"/>
      <c r="K355" s="32"/>
      <c r="L355" s="142"/>
    </row>
    <row r="356" spans="1:12" ht="13.5">
      <c r="A356" s="17"/>
      <c r="B356" s="18" t="s">
        <v>155</v>
      </c>
      <c r="C356" s="18"/>
      <c r="D356" s="18"/>
      <c r="E356" s="19">
        <v>111218.4197791176</v>
      </c>
      <c r="F356" s="119">
        <v>0.18217310085291652</v>
      </c>
      <c r="G356" s="20"/>
      <c r="H356" s="19">
        <f>+H357+H360+H363+H366+H375</f>
        <v>107644.6154791541</v>
      </c>
      <c r="I356" s="96">
        <f>+H356/$H$631*100</f>
        <v>0.17083094014208605</v>
      </c>
      <c r="J356" s="20"/>
      <c r="K356" s="19">
        <f>+K357+K360+K363+K366+K375+K369+K372</f>
        <v>566834.1670470925</v>
      </c>
      <c r="L356" s="139">
        <f>+K356/$K$631*100</f>
        <v>0.978252394856933</v>
      </c>
    </row>
    <row r="357" spans="1:12" s="25" customFormat="1" ht="13.5">
      <c r="A357" s="21"/>
      <c r="B357" s="22"/>
      <c r="C357" s="22" t="s">
        <v>156</v>
      </c>
      <c r="D357" s="22"/>
      <c r="E357" s="23">
        <v>12011.9087500398</v>
      </c>
      <c r="F357" s="120">
        <v>0.019675218084404908</v>
      </c>
      <c r="G357" s="24"/>
      <c r="H357" s="23">
        <f>+H358</f>
        <v>15398.7899</v>
      </c>
      <c r="I357" s="97">
        <f>+H357/$H$631*100</f>
        <v>0.024437727274680875</v>
      </c>
      <c r="J357" s="24"/>
      <c r="K357" s="23">
        <f>+K358</f>
        <v>19043.473899999997</v>
      </c>
      <c r="L357" s="140"/>
    </row>
    <row r="358" spans="1:12" ht="13.5">
      <c r="A358" s="21"/>
      <c r="B358" s="22"/>
      <c r="C358" s="22"/>
      <c r="D358" s="26" t="s">
        <v>104</v>
      </c>
      <c r="E358" s="27">
        <v>12011.9087500398</v>
      </c>
      <c r="F358" s="121"/>
      <c r="G358" s="28"/>
      <c r="H358" s="27">
        <v>15398.7899</v>
      </c>
      <c r="I358" s="101"/>
      <c r="J358" s="28"/>
      <c r="K358" s="27">
        <v>19043.473899999997</v>
      </c>
      <c r="L358" s="141"/>
    </row>
    <row r="359" spans="1:12" ht="13.5">
      <c r="A359" s="29"/>
      <c r="B359" s="30"/>
      <c r="C359" s="30"/>
      <c r="D359" s="31"/>
      <c r="E359" s="44"/>
      <c r="F359" s="122"/>
      <c r="G359" s="33"/>
      <c r="H359" s="44"/>
      <c r="I359" s="102"/>
      <c r="J359" s="33"/>
      <c r="K359" s="44"/>
      <c r="L359" s="146"/>
    </row>
    <row r="360" spans="1:12" ht="13.5">
      <c r="A360" s="21"/>
      <c r="B360" s="22"/>
      <c r="C360" s="22" t="s">
        <v>157</v>
      </c>
      <c r="D360" s="26"/>
      <c r="E360" s="23">
        <v>20245.695509588</v>
      </c>
      <c r="F360" s="120">
        <v>0.033161963074376605</v>
      </c>
      <c r="G360" s="24"/>
      <c r="H360" s="23">
        <f>+H361</f>
        <v>20766.528140106</v>
      </c>
      <c r="I360" s="97">
        <f>+H360/$H$631*100</f>
        <v>0.032956274773896115</v>
      </c>
      <c r="J360" s="24"/>
      <c r="K360" s="23">
        <f>+K361</f>
        <v>19660.926626263998</v>
      </c>
      <c r="L360" s="140">
        <f>+K360/$K$631*100</f>
        <v>0.0339311736577998</v>
      </c>
    </row>
    <row r="361" spans="1:12" ht="13.5">
      <c r="A361" s="21"/>
      <c r="B361" s="22"/>
      <c r="C361" s="22"/>
      <c r="D361" s="26" t="s">
        <v>99</v>
      </c>
      <c r="E361" s="27">
        <v>20245.695509588</v>
      </c>
      <c r="F361" s="121"/>
      <c r="G361" s="28"/>
      <c r="H361" s="27">
        <v>20766.528140106</v>
      </c>
      <c r="I361" s="101"/>
      <c r="J361" s="28"/>
      <c r="K361" s="27">
        <v>19660.926626263998</v>
      </c>
      <c r="L361" s="141"/>
    </row>
    <row r="362" spans="1:12" ht="13.5">
      <c r="A362" s="29"/>
      <c r="B362" s="30"/>
      <c r="C362" s="30"/>
      <c r="D362" s="31"/>
      <c r="E362" s="44"/>
      <c r="F362" s="122"/>
      <c r="G362" s="33"/>
      <c r="H362" s="44"/>
      <c r="I362" s="102"/>
      <c r="J362" s="33"/>
      <c r="K362" s="44"/>
      <c r="L362" s="146"/>
    </row>
    <row r="363" spans="1:12" ht="13.5">
      <c r="A363" s="21"/>
      <c r="B363" s="22"/>
      <c r="C363" s="22" t="s">
        <v>158</v>
      </c>
      <c r="D363" s="26"/>
      <c r="E363" s="23">
        <v>26878.778542499804</v>
      </c>
      <c r="F363" s="120">
        <v>0.04402679379864207</v>
      </c>
      <c r="G363" s="24"/>
      <c r="H363" s="23">
        <f>+H364</f>
        <v>24451.9668894319</v>
      </c>
      <c r="I363" s="97">
        <f>+H363/$H$631*100</f>
        <v>0.03880502961946793</v>
      </c>
      <c r="J363" s="24"/>
      <c r="K363" s="23">
        <f>+K364</f>
        <v>27379.9631029554</v>
      </c>
      <c r="L363" s="140">
        <f>+K363/$K$631*100</f>
        <v>0.04725282284251459</v>
      </c>
    </row>
    <row r="364" spans="1:12" ht="13.5">
      <c r="A364" s="21"/>
      <c r="B364" s="22"/>
      <c r="C364" s="22"/>
      <c r="D364" s="26" t="s">
        <v>99</v>
      </c>
      <c r="E364" s="27">
        <v>26878.778542499804</v>
      </c>
      <c r="F364" s="121"/>
      <c r="G364" s="28"/>
      <c r="H364" s="27">
        <v>24451.9668894319</v>
      </c>
      <c r="I364" s="101"/>
      <c r="J364" s="28"/>
      <c r="K364" s="27">
        <v>27379.9631029554</v>
      </c>
      <c r="L364" s="141"/>
    </row>
    <row r="365" spans="1:12" ht="13.5">
      <c r="A365" s="29"/>
      <c r="B365" s="30"/>
      <c r="C365" s="30"/>
      <c r="D365" s="31"/>
      <c r="E365" s="44"/>
      <c r="F365" s="122"/>
      <c r="G365" s="33"/>
      <c r="H365" s="44"/>
      <c r="I365" s="102"/>
      <c r="J365" s="33"/>
      <c r="K365" s="44"/>
      <c r="L365" s="146"/>
    </row>
    <row r="366" spans="1:12" s="25" customFormat="1" ht="13.5">
      <c r="A366" s="21"/>
      <c r="B366" s="22"/>
      <c r="C366" s="22" t="s">
        <v>159</v>
      </c>
      <c r="D366" s="22"/>
      <c r="E366" s="23">
        <v>41258.055326482</v>
      </c>
      <c r="F366" s="120">
        <v>0.06757970387381498</v>
      </c>
      <c r="G366" s="24"/>
      <c r="H366" s="23">
        <f>+H367</f>
        <v>35830.368711840194</v>
      </c>
      <c r="I366" s="97">
        <f>+H366/$H$631*100</f>
        <v>0.05686244077732429</v>
      </c>
      <c r="J366" s="24"/>
      <c r="K366" s="23">
        <f>+K367</f>
        <v>20620.7146756258</v>
      </c>
      <c r="L366" s="140">
        <f>+K366/$K$631*100</f>
        <v>0.03558759278781538</v>
      </c>
    </row>
    <row r="367" spans="1:12" ht="13.5">
      <c r="A367" s="21"/>
      <c r="B367" s="22"/>
      <c r="C367" s="22"/>
      <c r="D367" s="26" t="s">
        <v>99</v>
      </c>
      <c r="E367" s="27">
        <v>41258.055326482</v>
      </c>
      <c r="F367" s="121"/>
      <c r="G367" s="28"/>
      <c r="H367" s="27">
        <v>35830.368711840194</v>
      </c>
      <c r="I367" s="101"/>
      <c r="J367" s="28"/>
      <c r="K367" s="27">
        <v>20620.7146756258</v>
      </c>
      <c r="L367" s="141"/>
    </row>
    <row r="368" spans="1:12" ht="13.5">
      <c r="A368" s="29"/>
      <c r="B368" s="30"/>
      <c r="C368" s="30"/>
      <c r="D368" s="31"/>
      <c r="E368" s="44"/>
      <c r="F368" s="122"/>
      <c r="G368" s="33"/>
      <c r="H368" s="44"/>
      <c r="I368" s="102"/>
      <c r="J368" s="33"/>
      <c r="K368" s="44"/>
      <c r="L368" s="146"/>
    </row>
    <row r="369" spans="1:12" ht="13.5">
      <c r="A369" s="21"/>
      <c r="B369" s="22"/>
      <c r="C369" s="22" t="s">
        <v>260</v>
      </c>
      <c r="D369" s="26"/>
      <c r="E369" s="45"/>
      <c r="F369" s="121"/>
      <c r="G369" s="28"/>
      <c r="H369" s="45"/>
      <c r="I369" s="101"/>
      <c r="J369" s="28"/>
      <c r="K369" s="46">
        <f>K370</f>
        <v>360777.3667453013</v>
      </c>
      <c r="L369" s="147">
        <f>+K369/$K$631*100</f>
        <v>0.6226359375394664</v>
      </c>
    </row>
    <row r="370" spans="1:12" ht="13.5">
      <c r="A370" s="21"/>
      <c r="B370" s="22"/>
      <c r="C370" s="22"/>
      <c r="D370" s="26" t="s">
        <v>99</v>
      </c>
      <c r="E370" s="45"/>
      <c r="F370" s="121"/>
      <c r="G370" s="28"/>
      <c r="H370" s="45"/>
      <c r="I370" s="101"/>
      <c r="J370" s="28"/>
      <c r="K370" s="45">
        <v>360777.3667453013</v>
      </c>
      <c r="L370" s="148"/>
    </row>
    <row r="371" spans="1:12" ht="13.5">
      <c r="A371" s="29"/>
      <c r="B371" s="30"/>
      <c r="C371" s="30"/>
      <c r="D371" s="31"/>
      <c r="E371" s="44"/>
      <c r="F371" s="122"/>
      <c r="G371" s="33"/>
      <c r="H371" s="44"/>
      <c r="I371" s="102"/>
      <c r="J371" s="33"/>
      <c r="K371" s="44"/>
      <c r="L371" s="146"/>
    </row>
    <row r="372" spans="1:12" ht="13.5">
      <c r="A372" s="21"/>
      <c r="B372" s="22"/>
      <c r="C372" s="22" t="s">
        <v>261</v>
      </c>
      <c r="D372" s="26"/>
      <c r="E372" s="45"/>
      <c r="F372" s="121"/>
      <c r="G372" s="28"/>
      <c r="H372" s="45"/>
      <c r="I372" s="101"/>
      <c r="J372" s="28"/>
      <c r="K372" s="46">
        <f>K373</f>
        <v>109117.566971644</v>
      </c>
      <c r="L372" s="147">
        <f>+K372/$K$631*100</f>
        <v>0.1883170200678891</v>
      </c>
    </row>
    <row r="373" spans="1:12" ht="13.5">
      <c r="A373" s="21"/>
      <c r="B373" s="22"/>
      <c r="C373" s="22"/>
      <c r="D373" s="26" t="s">
        <v>99</v>
      </c>
      <c r="E373" s="45"/>
      <c r="F373" s="121"/>
      <c r="G373" s="28"/>
      <c r="H373" s="45"/>
      <c r="I373" s="101"/>
      <c r="J373" s="28"/>
      <c r="K373" s="45">
        <v>109117.566971644</v>
      </c>
      <c r="L373" s="148"/>
    </row>
    <row r="374" spans="1:12" ht="13.5">
      <c r="A374" s="29"/>
      <c r="B374" s="30"/>
      <c r="C374" s="30"/>
      <c r="D374" s="31"/>
      <c r="E374" s="44"/>
      <c r="F374" s="122"/>
      <c r="G374" s="33"/>
      <c r="H374" s="44"/>
      <c r="I374" s="102"/>
      <c r="J374" s="33"/>
      <c r="K374" s="44"/>
      <c r="L374" s="146"/>
    </row>
    <row r="375" spans="1:12" ht="13.5">
      <c r="A375" s="21"/>
      <c r="B375" s="22"/>
      <c r="C375" s="22" t="s">
        <v>160</v>
      </c>
      <c r="D375" s="26"/>
      <c r="E375" s="23">
        <v>10823.981650508002</v>
      </c>
      <c r="F375" s="120">
        <v>0</v>
      </c>
      <c r="G375" s="24"/>
      <c r="H375" s="23">
        <f>+H376</f>
        <v>11196.961837776002</v>
      </c>
      <c r="I375" s="97">
        <f>+H375/$H$631*100</f>
        <v>0.017769467696716834</v>
      </c>
      <c r="J375" s="24"/>
      <c r="K375" s="23">
        <f>+K376</f>
        <v>10234.155025302</v>
      </c>
      <c r="L375" s="140">
        <f>+K375/$K$631*100</f>
        <v>0.017662285100056498</v>
      </c>
    </row>
    <row r="376" spans="1:12" ht="13.5">
      <c r="A376" s="21"/>
      <c r="B376" s="22"/>
      <c r="C376" s="22"/>
      <c r="D376" s="26" t="s">
        <v>98</v>
      </c>
      <c r="E376" s="27">
        <v>10823.981650508002</v>
      </c>
      <c r="F376" s="121"/>
      <c r="G376" s="28"/>
      <c r="H376" s="27">
        <v>11196.961837776002</v>
      </c>
      <c r="I376" s="101"/>
      <c r="J376" s="28"/>
      <c r="K376" s="27">
        <v>10234.155025302</v>
      </c>
      <c r="L376" s="141"/>
    </row>
    <row r="377" spans="1:12" ht="13.5">
      <c r="A377" s="21"/>
      <c r="B377" s="22"/>
      <c r="C377" s="22"/>
      <c r="D377" s="26"/>
      <c r="E377" s="45"/>
      <c r="F377" s="121"/>
      <c r="G377" s="28"/>
      <c r="H377" s="45"/>
      <c r="I377" s="101"/>
      <c r="J377" s="28"/>
      <c r="K377" s="45"/>
      <c r="L377" s="148"/>
    </row>
    <row r="378" spans="1:12" ht="13.5">
      <c r="A378" s="17" t="s">
        <v>161</v>
      </c>
      <c r="B378" s="18"/>
      <c r="C378" s="18"/>
      <c r="D378" s="18"/>
      <c r="E378" s="19">
        <v>8054856.958713171</v>
      </c>
      <c r="F378" s="119">
        <v>13.193662272937512</v>
      </c>
      <c r="G378" s="20"/>
      <c r="H378" s="19">
        <f>+H379+H398+H449+H456+H460+H590+H594+H608+H621+H575+H604+H584</f>
        <v>8811842.770456204</v>
      </c>
      <c r="I378" s="96">
        <f>+H378/$H$631*100</f>
        <v>13.984307326108597</v>
      </c>
      <c r="J378" s="20"/>
      <c r="K378" s="19">
        <f>+K379+K398+K449+K456+K460+K590+K594+K608+K621+K575+K604+K584</f>
        <v>9985817.509137742</v>
      </c>
      <c r="L378" s="139">
        <f>+K378/$K$631*100</f>
        <v>17.23369983818691</v>
      </c>
    </row>
    <row r="379" spans="1:12" ht="13.5">
      <c r="A379" s="17"/>
      <c r="B379" s="18" t="s">
        <v>5</v>
      </c>
      <c r="C379" s="18"/>
      <c r="D379" s="18"/>
      <c r="E379" s="19">
        <v>212918.10511407952</v>
      </c>
      <c r="F379" s="119">
        <v>0.34875474326458583</v>
      </c>
      <c r="G379" s="20"/>
      <c r="H379" s="19">
        <f>+H380+H383+H389+H395+H392</f>
        <v>527891.361580505</v>
      </c>
      <c r="I379" s="96">
        <f>+H379/$H$631*100</f>
        <v>0.8377583698940091</v>
      </c>
      <c r="J379" s="20"/>
      <c r="K379" s="19">
        <f>+K380+K383+K389+K395+K392+K386</f>
        <v>735861.0973790343</v>
      </c>
      <c r="L379" s="139">
        <f>+K379/$K$631*100</f>
        <v>1.2699620499998643</v>
      </c>
    </row>
    <row r="380" spans="1:12" ht="13.5">
      <c r="A380" s="21"/>
      <c r="B380" s="22"/>
      <c r="C380" s="22" t="s">
        <v>162</v>
      </c>
      <c r="D380" s="26"/>
      <c r="E380" s="23">
        <v>0</v>
      </c>
      <c r="F380" s="126">
        <v>0</v>
      </c>
      <c r="G380" s="63"/>
      <c r="H380" s="23">
        <f>+H381</f>
        <v>0</v>
      </c>
      <c r="I380" s="108"/>
      <c r="J380" s="63"/>
      <c r="K380" s="23">
        <f>+K381</f>
        <v>4405.174401524</v>
      </c>
      <c r="L380" s="140">
        <f>+K380/$K$631*100</f>
        <v>0.007602527614915788</v>
      </c>
    </row>
    <row r="381" spans="1:12" ht="13.5">
      <c r="A381" s="21"/>
      <c r="B381" s="22"/>
      <c r="C381" s="22"/>
      <c r="D381" s="26" t="s">
        <v>163</v>
      </c>
      <c r="E381" s="27">
        <v>0</v>
      </c>
      <c r="F381" s="124"/>
      <c r="G381" s="52"/>
      <c r="H381" s="27"/>
      <c r="I381" s="106"/>
      <c r="J381" s="52"/>
      <c r="K381" s="27">
        <v>4405.174401524</v>
      </c>
      <c r="L381" s="141"/>
    </row>
    <row r="382" spans="1:12" ht="13.5">
      <c r="A382" s="29"/>
      <c r="B382" s="30"/>
      <c r="C382" s="30"/>
      <c r="D382" s="31"/>
      <c r="E382" s="37"/>
      <c r="F382" s="127"/>
      <c r="G382" s="64"/>
      <c r="H382" s="37"/>
      <c r="I382" s="109"/>
      <c r="J382" s="64"/>
      <c r="K382" s="37"/>
      <c r="L382" s="143"/>
    </row>
    <row r="383" spans="1:12" ht="13.5">
      <c r="A383" s="21"/>
      <c r="B383" s="22"/>
      <c r="C383" s="22" t="s">
        <v>164</v>
      </c>
      <c r="D383" s="26"/>
      <c r="E383" s="23">
        <v>17117.530995</v>
      </c>
      <c r="F383" s="126">
        <v>0.028038104717709383</v>
      </c>
      <c r="G383" s="63"/>
      <c r="H383" s="23">
        <f>+H384</f>
        <v>351975.55232</v>
      </c>
      <c r="I383" s="97">
        <f>+H383/$H$631*100</f>
        <v>0.5585817204344953</v>
      </c>
      <c r="J383" s="63"/>
      <c r="K383" s="23">
        <f>+K384</f>
        <v>429127.9575594986</v>
      </c>
      <c r="L383" s="140">
        <f>+K383/$K$631*100</f>
        <v>0.7405965917149226</v>
      </c>
    </row>
    <row r="384" spans="1:12" ht="13.5">
      <c r="A384" s="21"/>
      <c r="B384" s="22"/>
      <c r="C384" s="22"/>
      <c r="D384" s="26" t="s">
        <v>163</v>
      </c>
      <c r="E384" s="27">
        <v>17117.530995</v>
      </c>
      <c r="F384" s="124"/>
      <c r="G384" s="52"/>
      <c r="H384" s="27">
        <v>351975.55232</v>
      </c>
      <c r="I384" s="106"/>
      <c r="J384" s="52"/>
      <c r="K384" s="27">
        <v>429127.9575594986</v>
      </c>
      <c r="L384" s="141"/>
    </row>
    <row r="385" spans="1:12" ht="13.5">
      <c r="A385" s="29"/>
      <c r="B385" s="30"/>
      <c r="C385" s="30"/>
      <c r="D385" s="31"/>
      <c r="E385" s="37"/>
      <c r="F385" s="127"/>
      <c r="G385" s="64"/>
      <c r="H385" s="37"/>
      <c r="I385" s="109"/>
      <c r="J385" s="64"/>
      <c r="K385" s="37"/>
      <c r="L385" s="143"/>
    </row>
    <row r="386" spans="1:12" ht="13.5">
      <c r="A386" s="21"/>
      <c r="B386" s="22"/>
      <c r="C386" s="22" t="s">
        <v>262</v>
      </c>
      <c r="D386" s="26"/>
      <c r="E386" s="27"/>
      <c r="F386" s="124"/>
      <c r="G386" s="52"/>
      <c r="H386" s="27"/>
      <c r="I386" s="106"/>
      <c r="J386" s="52"/>
      <c r="K386" s="23">
        <f>K387</f>
        <v>11082.81248</v>
      </c>
      <c r="L386" s="140">
        <f>+K386/$K$631*100</f>
        <v>0.019126913091337294</v>
      </c>
    </row>
    <row r="387" spans="1:12" ht="13.5">
      <c r="A387" s="21"/>
      <c r="B387" s="22"/>
      <c r="C387" s="22"/>
      <c r="D387" s="26" t="s">
        <v>263</v>
      </c>
      <c r="E387" s="27"/>
      <c r="F387" s="124"/>
      <c r="G387" s="52"/>
      <c r="H387" s="27"/>
      <c r="I387" s="106"/>
      <c r="J387" s="52"/>
      <c r="K387" s="27">
        <v>11082.81248</v>
      </c>
      <c r="L387" s="141"/>
    </row>
    <row r="388" spans="1:12" ht="13.5">
      <c r="A388" s="29"/>
      <c r="B388" s="30"/>
      <c r="C388" s="30"/>
      <c r="D388" s="31"/>
      <c r="E388" s="37"/>
      <c r="F388" s="127"/>
      <c r="G388" s="64"/>
      <c r="H388" s="37"/>
      <c r="I388" s="109"/>
      <c r="J388" s="64"/>
      <c r="K388" s="37"/>
      <c r="L388" s="143"/>
    </row>
    <row r="389" spans="1:12" ht="13.5">
      <c r="A389" s="21"/>
      <c r="B389" s="22"/>
      <c r="C389" s="22" t="s">
        <v>165</v>
      </c>
      <c r="D389" s="26"/>
      <c r="E389" s="23">
        <v>87666.41814183</v>
      </c>
      <c r="F389" s="126">
        <v>0.14359548773740236</v>
      </c>
      <c r="G389" s="63"/>
      <c r="H389" s="23">
        <f>+H390</f>
        <v>63890.99835308499</v>
      </c>
      <c r="I389" s="97">
        <f>+H389/$H$631*100</f>
        <v>0.10139438249363841</v>
      </c>
      <c r="J389" s="63"/>
      <c r="K389" s="23">
        <f>+K390</f>
        <v>19492.3375766947</v>
      </c>
      <c r="L389" s="140">
        <f>+K389/$K$631*100</f>
        <v>0.033640219704993854</v>
      </c>
    </row>
    <row r="390" spans="1:12" ht="13.5">
      <c r="A390" s="21"/>
      <c r="B390" s="22"/>
      <c r="C390" s="22"/>
      <c r="D390" s="26" t="s">
        <v>163</v>
      </c>
      <c r="E390" s="27">
        <v>87666.41814183</v>
      </c>
      <c r="F390" s="124"/>
      <c r="G390" s="52"/>
      <c r="H390" s="27">
        <v>63890.99835308499</v>
      </c>
      <c r="I390" s="106"/>
      <c r="J390" s="52"/>
      <c r="K390" s="27">
        <v>19492.3375766947</v>
      </c>
      <c r="L390" s="141"/>
    </row>
    <row r="391" spans="1:12" ht="13.5">
      <c r="A391" s="29"/>
      <c r="B391" s="30"/>
      <c r="C391" s="30"/>
      <c r="D391" s="30"/>
      <c r="E391" s="51"/>
      <c r="F391" s="118"/>
      <c r="G391" s="16"/>
      <c r="H391" s="51"/>
      <c r="I391" s="95"/>
      <c r="J391" s="16"/>
      <c r="K391" s="51"/>
      <c r="L391" s="153"/>
    </row>
    <row r="392" spans="1:12" ht="13.5">
      <c r="A392" s="21"/>
      <c r="B392" s="22"/>
      <c r="C392" s="22" t="s">
        <v>166</v>
      </c>
      <c r="D392" s="22"/>
      <c r="E392" s="23"/>
      <c r="F392" s="120"/>
      <c r="G392" s="24"/>
      <c r="H392" s="23">
        <f>+H393</f>
        <v>112024.81090742</v>
      </c>
      <c r="I392" s="97">
        <f>+H392/$H$631*100</f>
        <v>0.17778226696587537</v>
      </c>
      <c r="J392" s="24"/>
      <c r="K392" s="23">
        <f>+K393</f>
        <v>271752.8153613171</v>
      </c>
      <c r="L392" s="140">
        <f>+K392/$K$631*100</f>
        <v>0.46899579787369483</v>
      </c>
    </row>
    <row r="393" spans="1:12" ht="13.5">
      <c r="A393" s="21"/>
      <c r="B393" s="22"/>
      <c r="C393" s="22"/>
      <c r="D393" s="26" t="s">
        <v>163</v>
      </c>
      <c r="E393" s="23"/>
      <c r="F393" s="120"/>
      <c r="G393" s="24"/>
      <c r="H393" s="27">
        <v>112024.81090742</v>
      </c>
      <c r="I393" s="97"/>
      <c r="J393" s="24"/>
      <c r="K393" s="27">
        <v>271752.8153613171</v>
      </c>
      <c r="L393" s="141"/>
    </row>
    <row r="394" spans="1:12" ht="13.5">
      <c r="A394" s="21"/>
      <c r="B394" s="22"/>
      <c r="C394" s="22"/>
      <c r="D394" s="22"/>
      <c r="E394" s="23"/>
      <c r="F394" s="120"/>
      <c r="G394" s="24"/>
      <c r="H394" s="23"/>
      <c r="I394" s="94"/>
      <c r="J394" s="24"/>
      <c r="K394" s="23"/>
      <c r="L394" s="140"/>
    </row>
    <row r="395" spans="1:12" ht="13.5">
      <c r="A395" s="21"/>
      <c r="B395" s="22"/>
      <c r="C395" s="22" t="s">
        <v>167</v>
      </c>
      <c r="D395" s="26"/>
      <c r="E395" s="23">
        <v>108134.15597724951</v>
      </c>
      <c r="F395" s="126">
        <v>0.17712115080947408</v>
      </c>
      <c r="G395" s="63"/>
      <c r="H395" s="23">
        <f>+H396</f>
        <v>0</v>
      </c>
      <c r="I395" s="97">
        <f>+H395/$H$631*100</f>
        <v>0</v>
      </c>
      <c r="J395" s="63"/>
      <c r="K395" s="49">
        <f>+K396</f>
        <v>0</v>
      </c>
      <c r="L395" s="161">
        <f>+K395/$H$631*100</f>
        <v>0</v>
      </c>
    </row>
    <row r="396" spans="1:12" ht="13.5">
      <c r="A396" s="21"/>
      <c r="B396" s="22"/>
      <c r="C396" s="22"/>
      <c r="D396" s="26" t="s">
        <v>163</v>
      </c>
      <c r="E396" s="27">
        <v>108134.15597724951</v>
      </c>
      <c r="F396" s="124"/>
      <c r="G396" s="52"/>
      <c r="H396" s="27"/>
      <c r="I396" s="106"/>
      <c r="J396" s="52"/>
      <c r="K396" s="27">
        <v>0</v>
      </c>
      <c r="L396" s="141"/>
    </row>
    <row r="397" spans="1:12" ht="13.5">
      <c r="A397" s="29"/>
      <c r="B397" s="30"/>
      <c r="C397" s="30"/>
      <c r="D397" s="31"/>
      <c r="E397" s="37"/>
      <c r="F397" s="127"/>
      <c r="G397" s="64"/>
      <c r="H397" s="37"/>
      <c r="I397" s="109"/>
      <c r="J397" s="64"/>
      <c r="K397" s="37"/>
      <c r="L397" s="143"/>
    </row>
    <row r="398" spans="1:12" ht="13.5">
      <c r="A398" s="17"/>
      <c r="B398" s="18" t="s">
        <v>12</v>
      </c>
      <c r="C398" s="34"/>
      <c r="D398" s="18"/>
      <c r="E398" s="53">
        <v>1062628.1994987158</v>
      </c>
      <c r="F398" s="119">
        <v>1.7405594733398624</v>
      </c>
      <c r="G398" s="20"/>
      <c r="H398" s="53">
        <f>+H399+H402+H408+H414+H417+H426+H436+H440+H443+H446+H420+H430+H433+H405</f>
        <v>1719179.9474615676</v>
      </c>
      <c r="I398" s="96">
        <f>+H398/$H$631*100</f>
        <v>2.728321573643003</v>
      </c>
      <c r="J398" s="20"/>
      <c r="K398" s="53">
        <f>+K399+K402+K408+K414+K417+K426+K436+K440+K443+K446+K420+K430+K433+K405+K411</f>
        <v>1750823.1051428502</v>
      </c>
      <c r="L398" s="154">
        <f>+K398/$K$631*100</f>
        <v>3.0216013697610262</v>
      </c>
    </row>
    <row r="399" spans="1:12" ht="13.5">
      <c r="A399" s="21"/>
      <c r="B399" s="22"/>
      <c r="C399" s="22" t="s">
        <v>168</v>
      </c>
      <c r="D399" s="22"/>
      <c r="E399" s="49">
        <v>17546.547888</v>
      </c>
      <c r="F399" s="120">
        <v>0.028740824086239455</v>
      </c>
      <c r="G399" s="24"/>
      <c r="H399" s="49">
        <f>+H400</f>
        <v>67614.01126425</v>
      </c>
      <c r="I399" s="97">
        <f>+H399/$H$631*100</f>
        <v>0.10730276716243413</v>
      </c>
      <c r="J399" s="24"/>
      <c r="K399" s="49">
        <f>+K400</f>
        <v>11031.519681</v>
      </c>
      <c r="L399" s="151">
        <f>+K399/$K$631*100</f>
        <v>0.019038391074885707</v>
      </c>
    </row>
    <row r="400" spans="1:12" ht="13.5">
      <c r="A400" s="21"/>
      <c r="B400" s="22"/>
      <c r="C400" s="26"/>
      <c r="D400" s="26" t="s">
        <v>169</v>
      </c>
      <c r="E400" s="27">
        <v>17546.547888</v>
      </c>
      <c r="F400" s="120"/>
      <c r="G400" s="24"/>
      <c r="H400" s="27">
        <v>67614.01126425</v>
      </c>
      <c r="I400" s="97"/>
      <c r="J400" s="24"/>
      <c r="K400" s="27">
        <v>11031.519681</v>
      </c>
      <c r="L400" s="141"/>
    </row>
    <row r="401" spans="1:12" ht="13.5">
      <c r="A401" s="29"/>
      <c r="B401" s="30"/>
      <c r="C401" s="31"/>
      <c r="D401" s="30"/>
      <c r="E401" s="54"/>
      <c r="F401" s="118"/>
      <c r="G401" s="16"/>
      <c r="H401" s="54"/>
      <c r="I401" s="95"/>
      <c r="J401" s="16"/>
      <c r="K401" s="54"/>
      <c r="L401" s="155"/>
    </row>
    <row r="402" spans="1:12" ht="13.5">
      <c r="A402" s="21"/>
      <c r="B402" s="22"/>
      <c r="C402" s="22" t="s">
        <v>170</v>
      </c>
      <c r="D402" s="22"/>
      <c r="E402" s="49">
        <v>40783.176</v>
      </c>
      <c r="F402" s="120">
        <v>0.06680186294055968</v>
      </c>
      <c r="G402" s="24"/>
      <c r="H402" s="49">
        <f>+H403</f>
        <v>146314.0123464</v>
      </c>
      <c r="I402" s="97">
        <f>+H402/$H$631*100</f>
        <v>0.23219889052357381</v>
      </c>
      <c r="J402" s="24"/>
      <c r="K402" s="49">
        <f>+K403</f>
        <v>173562.8472162</v>
      </c>
      <c r="L402" s="151">
        <f>+K402/$K$631*100</f>
        <v>0.2995378204386357</v>
      </c>
    </row>
    <row r="403" spans="1:12" ht="13.5">
      <c r="A403" s="21"/>
      <c r="B403" s="22"/>
      <c r="C403" s="26"/>
      <c r="D403" s="26" t="s">
        <v>169</v>
      </c>
      <c r="E403" s="27">
        <v>40783.176</v>
      </c>
      <c r="F403" s="120"/>
      <c r="G403" s="24"/>
      <c r="H403" s="27">
        <v>146314.0123464</v>
      </c>
      <c r="I403" s="97"/>
      <c r="J403" s="24"/>
      <c r="K403" s="27">
        <v>173562.8472162</v>
      </c>
      <c r="L403" s="141"/>
    </row>
    <row r="404" spans="1:12" ht="13.5">
      <c r="A404" s="29"/>
      <c r="B404" s="30"/>
      <c r="C404" s="31"/>
      <c r="D404" s="30"/>
      <c r="E404" s="54"/>
      <c r="F404" s="118"/>
      <c r="G404" s="16"/>
      <c r="H404" s="54"/>
      <c r="I404" s="95"/>
      <c r="J404" s="16"/>
      <c r="K404" s="54"/>
      <c r="L404" s="155"/>
    </row>
    <row r="405" spans="1:12" ht="13.5">
      <c r="A405" s="21"/>
      <c r="B405" s="22"/>
      <c r="C405" s="22" t="s">
        <v>171</v>
      </c>
      <c r="D405" s="22"/>
      <c r="E405" s="49"/>
      <c r="F405" s="120"/>
      <c r="G405" s="24"/>
      <c r="H405" s="49">
        <v>21.4624262760243</v>
      </c>
      <c r="I405" s="97">
        <f>+H405/$H$631*100</f>
        <v>3.406065823304898E-05</v>
      </c>
      <c r="J405" s="24"/>
      <c r="K405" s="49">
        <f>+K406</f>
        <v>2526.58981301302</v>
      </c>
      <c r="L405" s="151">
        <f>+K405/$K$631*100</f>
        <v>0.004360433225606483</v>
      </c>
    </row>
    <row r="406" spans="1:12" ht="13.5">
      <c r="A406" s="21"/>
      <c r="B406" s="22"/>
      <c r="C406" s="26"/>
      <c r="D406" s="26" t="s">
        <v>93</v>
      </c>
      <c r="E406" s="49"/>
      <c r="F406" s="120"/>
      <c r="G406" s="24"/>
      <c r="H406" s="27">
        <v>21.4624262760243</v>
      </c>
      <c r="I406" s="97"/>
      <c r="J406" s="24"/>
      <c r="K406" s="27">
        <v>2526.58981301302</v>
      </c>
      <c r="L406" s="141"/>
    </row>
    <row r="407" spans="1:12" ht="13.5">
      <c r="A407" s="21"/>
      <c r="B407" s="22"/>
      <c r="C407" s="26"/>
      <c r="D407" s="22"/>
      <c r="E407" s="49"/>
      <c r="F407" s="120"/>
      <c r="G407" s="24"/>
      <c r="H407" s="49"/>
      <c r="I407" s="97"/>
      <c r="J407" s="24"/>
      <c r="K407" s="49"/>
      <c r="L407" s="151"/>
    </row>
    <row r="408" spans="1:12" ht="13.5">
      <c r="A408" s="39"/>
      <c r="B408" s="40"/>
      <c r="C408" s="40" t="s">
        <v>172</v>
      </c>
      <c r="D408" s="40"/>
      <c r="E408" s="55">
        <v>35907.00696</v>
      </c>
      <c r="F408" s="123">
        <v>0.05881481514700185</v>
      </c>
      <c r="G408" s="43"/>
      <c r="H408" s="55">
        <f>+H409</f>
        <v>55484.36733</v>
      </c>
      <c r="I408" s="103">
        <f>+H408/$H$631*100</f>
        <v>0.08805314220299568</v>
      </c>
      <c r="J408" s="43"/>
      <c r="K408" s="55">
        <f>+K409</f>
        <v>120922.727351858</v>
      </c>
      <c r="L408" s="156">
        <f>+K408/$K$631*100</f>
        <v>0.20869057389541462</v>
      </c>
    </row>
    <row r="409" spans="1:12" ht="13.5">
      <c r="A409" s="21"/>
      <c r="B409" s="22"/>
      <c r="C409" s="22"/>
      <c r="D409" s="26" t="s">
        <v>173</v>
      </c>
      <c r="E409" s="49">
        <v>35907.00696</v>
      </c>
      <c r="F409" s="120"/>
      <c r="G409" s="24"/>
      <c r="H409" s="49">
        <v>55484.36733</v>
      </c>
      <c r="I409" s="97"/>
      <c r="J409" s="24"/>
      <c r="K409" s="50">
        <v>120922.727351858</v>
      </c>
      <c r="L409" s="152"/>
    </row>
    <row r="410" spans="1:12" ht="12.75">
      <c r="A410" s="38"/>
      <c r="B410" s="38"/>
      <c r="C410" s="38"/>
      <c r="D410" s="38"/>
      <c r="E410" s="38"/>
      <c r="F410" s="111"/>
      <c r="G410" s="67"/>
      <c r="H410" s="38"/>
      <c r="I410" s="111"/>
      <c r="J410" s="67"/>
      <c r="K410" s="38"/>
      <c r="L410" s="144"/>
    </row>
    <row r="411" spans="1:12" ht="12.75">
      <c r="A411" s="66"/>
      <c r="B411" s="66"/>
      <c r="C411" s="40" t="s">
        <v>267</v>
      </c>
      <c r="D411" s="66"/>
      <c r="E411" s="66"/>
      <c r="F411" s="136"/>
      <c r="G411" s="137"/>
      <c r="H411" s="66"/>
      <c r="I411" s="136"/>
      <c r="J411" s="137"/>
      <c r="K411" s="55">
        <f>K412</f>
        <v>137415.29092368</v>
      </c>
      <c r="L411" s="156">
        <f>+K411/$K$631*100</f>
        <v>0.23715373075752505</v>
      </c>
    </row>
    <row r="412" spans="1:12" ht="12.75">
      <c r="A412" s="66"/>
      <c r="B412" s="66"/>
      <c r="C412" s="66"/>
      <c r="D412" s="26" t="s">
        <v>93</v>
      </c>
      <c r="E412" s="66"/>
      <c r="F412" s="136"/>
      <c r="G412" s="137"/>
      <c r="H412" s="66"/>
      <c r="I412" s="136"/>
      <c r="J412" s="137"/>
      <c r="K412" s="50">
        <v>137415.29092368</v>
      </c>
      <c r="L412" s="152"/>
    </row>
    <row r="413" spans="1:12" ht="12.75">
      <c r="A413" s="66"/>
      <c r="B413" s="66"/>
      <c r="C413" s="66"/>
      <c r="D413" s="66"/>
      <c r="E413" s="66"/>
      <c r="F413" s="136"/>
      <c r="G413" s="137"/>
      <c r="H413" s="66"/>
      <c r="I413" s="136"/>
      <c r="J413" s="137"/>
      <c r="K413" s="66"/>
      <c r="L413" s="157"/>
    </row>
    <row r="414" spans="1:12" ht="13.5">
      <c r="A414" s="21"/>
      <c r="B414" s="22"/>
      <c r="C414" s="22" t="s">
        <v>174</v>
      </c>
      <c r="D414" s="22"/>
      <c r="E414" s="49">
        <v>10.645344</v>
      </c>
      <c r="F414" s="120">
        <v>1.74368178398639E-05</v>
      </c>
      <c r="G414" s="24"/>
      <c r="H414" s="49">
        <f>+H415</f>
        <v>54455.3727813</v>
      </c>
      <c r="I414" s="97">
        <f>+H414/$H$631*100</f>
        <v>0.08642013803113774</v>
      </c>
      <c r="J414" s="24"/>
      <c r="K414" s="49">
        <f>+K415</f>
        <v>9104.16250198</v>
      </c>
      <c r="L414" s="151">
        <f>+K414/$K$631*100</f>
        <v>0.015712124089352394</v>
      </c>
    </row>
    <row r="415" spans="1:12" ht="13.5">
      <c r="A415" s="21"/>
      <c r="B415" s="22"/>
      <c r="C415" s="26"/>
      <c r="D415" s="26" t="s">
        <v>169</v>
      </c>
      <c r="E415" s="27">
        <v>10.645344</v>
      </c>
      <c r="F415" s="120"/>
      <c r="G415" s="24"/>
      <c r="H415" s="27">
        <v>54455.3727813</v>
      </c>
      <c r="I415" s="97"/>
      <c r="J415" s="24"/>
      <c r="K415" s="27">
        <v>9104.16250198</v>
      </c>
      <c r="L415" s="141"/>
    </row>
    <row r="416" spans="1:12" ht="13.5">
      <c r="A416" s="29"/>
      <c r="B416" s="30"/>
      <c r="C416" s="31"/>
      <c r="D416" s="30"/>
      <c r="E416" s="54"/>
      <c r="F416" s="118"/>
      <c r="G416" s="16"/>
      <c r="H416" s="54"/>
      <c r="I416" s="95"/>
      <c r="J416" s="16"/>
      <c r="K416" s="54"/>
      <c r="L416" s="155"/>
    </row>
    <row r="417" spans="1:12" s="25" customFormat="1" ht="13.5">
      <c r="A417" s="21"/>
      <c r="B417" s="22"/>
      <c r="C417" s="22" t="s">
        <v>175</v>
      </c>
      <c r="D417" s="22"/>
      <c r="E417" s="49">
        <v>354429.57001373876</v>
      </c>
      <c r="F417" s="120">
        <v>0.5805471245824326</v>
      </c>
      <c r="G417" s="24"/>
      <c r="H417" s="49">
        <f>+H418</f>
        <v>193986.61083027304</v>
      </c>
      <c r="I417" s="97">
        <f>+H417/$H$631*100</f>
        <v>0.3078548328274722</v>
      </c>
      <c r="J417" s="24"/>
      <c r="K417" s="49">
        <f>+K418</f>
        <v>384248.94762794214</v>
      </c>
      <c r="L417" s="151">
        <f>+K417/$K$631*100</f>
        <v>0.6631436054684078</v>
      </c>
    </row>
    <row r="418" spans="1:12" ht="13.5">
      <c r="A418" s="21"/>
      <c r="B418" s="22"/>
      <c r="C418" s="22"/>
      <c r="D418" s="26" t="s">
        <v>14</v>
      </c>
      <c r="E418" s="27">
        <v>354429.57001373876</v>
      </c>
      <c r="F418" s="124"/>
      <c r="G418" s="52"/>
      <c r="H418" s="27">
        <v>193986.61083027304</v>
      </c>
      <c r="I418" s="106"/>
      <c r="J418" s="52"/>
      <c r="K418" s="27">
        <v>384248.94762794214</v>
      </c>
      <c r="L418" s="141"/>
    </row>
    <row r="419" spans="1:12" ht="13.5">
      <c r="A419" s="29"/>
      <c r="B419" s="30"/>
      <c r="C419" s="30"/>
      <c r="D419" s="31"/>
      <c r="E419" s="38"/>
      <c r="F419" s="127"/>
      <c r="G419" s="64"/>
      <c r="H419" s="38"/>
      <c r="I419" s="109"/>
      <c r="J419" s="64"/>
      <c r="K419" s="38"/>
      <c r="L419" s="144"/>
    </row>
    <row r="420" spans="1:12" ht="13.5">
      <c r="A420" s="21"/>
      <c r="B420" s="22"/>
      <c r="C420" s="22" t="s">
        <v>176</v>
      </c>
      <c r="D420" s="22"/>
      <c r="E420" s="23">
        <v>153165.22467300989</v>
      </c>
      <c r="F420" s="120">
        <f>+E420/E631*100</f>
        <v>0.25088095997885096</v>
      </c>
      <c r="G420" s="24"/>
      <c r="H420" s="23">
        <f>+H421+H423+H424</f>
        <v>135352.1458980033</v>
      </c>
      <c r="I420" s="97">
        <f>+H420/H631*100</f>
        <v>0.214802516884669</v>
      </c>
      <c r="J420" s="24"/>
      <c r="K420" s="23">
        <f>+K421+K423+K424</f>
        <v>111798.78255000002</v>
      </c>
      <c r="L420" s="140">
        <f>+K420/$K$631*100</f>
        <v>0.19294430916430763</v>
      </c>
    </row>
    <row r="421" spans="1:12" ht="13.5">
      <c r="A421" s="21"/>
      <c r="B421" s="22"/>
      <c r="D421" s="26" t="s">
        <v>14</v>
      </c>
      <c r="E421" s="27">
        <v>82165.43933186529</v>
      </c>
      <c r="F421" s="124"/>
      <c r="G421" s="52"/>
      <c r="H421" s="27">
        <v>85420.66114800332</v>
      </c>
      <c r="I421" s="106"/>
      <c r="J421" s="52"/>
      <c r="K421" s="27"/>
      <c r="L421" s="141"/>
    </row>
    <row r="422" spans="1:12" ht="13.5">
      <c r="A422" s="21"/>
      <c r="B422" s="22"/>
      <c r="C422" s="22"/>
      <c r="D422" s="26" t="s">
        <v>177</v>
      </c>
      <c r="E422" s="27">
        <v>15441.2303218753</v>
      </c>
      <c r="F422" s="124"/>
      <c r="G422" s="52"/>
      <c r="H422" s="27">
        <v>0</v>
      </c>
      <c r="I422" s="106"/>
      <c r="J422" s="52"/>
      <c r="K422" s="27"/>
      <c r="L422" s="141"/>
    </row>
    <row r="423" spans="1:12" ht="13.5">
      <c r="A423" s="21"/>
      <c r="B423" s="22"/>
      <c r="C423" s="22"/>
      <c r="D423" s="26" t="s">
        <v>178</v>
      </c>
      <c r="E423" s="27">
        <v>31431.53700999</v>
      </c>
      <c r="F423" s="124"/>
      <c r="G423" s="52"/>
      <c r="H423" s="27">
        <v>43748.05575</v>
      </c>
      <c r="I423" s="106"/>
      <c r="J423" s="52"/>
      <c r="K423" s="27">
        <v>111798.78255000002</v>
      </c>
      <c r="L423" s="141"/>
    </row>
    <row r="424" spans="1:12" ht="13.5">
      <c r="A424" s="21"/>
      <c r="B424" s="22"/>
      <c r="C424" s="22"/>
      <c r="D424" s="26" t="s">
        <v>179</v>
      </c>
      <c r="E424" s="27">
        <v>35292.672</v>
      </c>
      <c r="F424" s="124"/>
      <c r="G424" s="52"/>
      <c r="H424" s="27">
        <v>6183.429</v>
      </c>
      <c r="I424" s="106"/>
      <c r="J424" s="52"/>
      <c r="K424" s="27"/>
      <c r="L424" s="141"/>
    </row>
    <row r="425" spans="1:12" ht="13.5">
      <c r="A425" s="21"/>
      <c r="B425" s="22"/>
      <c r="C425" s="22"/>
      <c r="D425" s="26"/>
      <c r="E425" s="66"/>
      <c r="F425" s="124"/>
      <c r="G425" s="52"/>
      <c r="H425" s="66"/>
      <c r="I425" s="106"/>
      <c r="J425" s="52"/>
      <c r="K425" s="66"/>
      <c r="L425" s="157"/>
    </row>
    <row r="426" spans="1:12" ht="13.5">
      <c r="A426" s="40"/>
      <c r="B426" s="40"/>
      <c r="C426" s="40" t="s">
        <v>180</v>
      </c>
      <c r="D426" s="41"/>
      <c r="E426" s="55">
        <v>81428.85295628289</v>
      </c>
      <c r="F426" s="129">
        <v>0.13337850574934618</v>
      </c>
      <c r="G426" s="68"/>
      <c r="H426" s="55">
        <f>+H427+H428</f>
        <v>104757.6851982916</v>
      </c>
      <c r="I426" s="103">
        <f>+H426/$H$631*100</f>
        <v>0.16624941033858276</v>
      </c>
      <c r="J426" s="68"/>
      <c r="K426" s="55">
        <f>+K427+K428</f>
        <v>80759.50674812112</v>
      </c>
      <c r="L426" s="156">
        <f>+K426/$K$631*100</f>
        <v>0.13937617997760984</v>
      </c>
    </row>
    <row r="427" spans="1:12" ht="13.5">
      <c r="A427" s="21"/>
      <c r="B427" s="22"/>
      <c r="C427" s="22"/>
      <c r="D427" s="26" t="s">
        <v>173</v>
      </c>
      <c r="E427" s="27">
        <v>81428.85295628289</v>
      </c>
      <c r="F427" s="124"/>
      <c r="G427" s="52"/>
      <c r="H427" s="27">
        <v>78389.8476232916</v>
      </c>
      <c r="I427" s="106"/>
      <c r="J427" s="52"/>
      <c r="K427" s="27">
        <v>80759.50674812112</v>
      </c>
      <c r="L427" s="141"/>
    </row>
    <row r="428" spans="1:12" ht="13.5">
      <c r="A428" s="21"/>
      <c r="B428" s="22"/>
      <c r="C428" s="22"/>
      <c r="D428" s="26" t="s">
        <v>37</v>
      </c>
      <c r="E428" s="27"/>
      <c r="F428" s="124"/>
      <c r="G428" s="52"/>
      <c r="H428" s="27">
        <v>26367.837574999998</v>
      </c>
      <c r="I428" s="106"/>
      <c r="J428" s="52"/>
      <c r="K428" s="27"/>
      <c r="L428" s="141"/>
    </row>
    <row r="429" spans="1:12" ht="13.5">
      <c r="A429" s="21"/>
      <c r="B429" s="22"/>
      <c r="C429" s="22"/>
      <c r="D429" s="26"/>
      <c r="E429" s="27"/>
      <c r="F429" s="124"/>
      <c r="G429" s="52"/>
      <c r="H429" s="27"/>
      <c r="I429" s="106"/>
      <c r="J429" s="52"/>
      <c r="K429" s="27"/>
      <c r="L429" s="141"/>
    </row>
    <row r="430" spans="1:12" ht="13.5">
      <c r="A430" s="39"/>
      <c r="B430" s="40"/>
      <c r="C430" s="40" t="s">
        <v>181</v>
      </c>
      <c r="D430" s="41"/>
      <c r="E430" s="69"/>
      <c r="F430" s="130"/>
      <c r="G430" s="70"/>
      <c r="H430" s="42">
        <v>9776.495</v>
      </c>
      <c r="I430" s="103">
        <f>+H430/$H$631*100</f>
        <v>0.01551520087382199</v>
      </c>
      <c r="J430" s="70"/>
      <c r="K430" s="42">
        <f>+K431</f>
        <v>9539.0349054</v>
      </c>
      <c r="L430" s="145">
        <f>+K430/$K$631*100</f>
        <v>0.016462634546968235</v>
      </c>
    </row>
    <row r="431" spans="1:12" ht="13.5">
      <c r="A431" s="21"/>
      <c r="B431" s="22"/>
      <c r="C431" s="22"/>
      <c r="D431" s="26" t="s">
        <v>93</v>
      </c>
      <c r="E431" s="27"/>
      <c r="F431" s="124"/>
      <c r="G431" s="52"/>
      <c r="H431" s="27">
        <v>9776.495</v>
      </c>
      <c r="I431" s="106"/>
      <c r="J431" s="52"/>
      <c r="K431" s="27">
        <v>9539.0349054</v>
      </c>
      <c r="L431" s="141"/>
    </row>
    <row r="432" spans="1:12" ht="13.5">
      <c r="A432" s="29"/>
      <c r="B432" s="30"/>
      <c r="C432" s="30"/>
      <c r="D432" s="31"/>
      <c r="E432" s="37"/>
      <c r="F432" s="127"/>
      <c r="G432" s="64"/>
      <c r="H432" s="37"/>
      <c r="I432" s="109"/>
      <c r="J432" s="64"/>
      <c r="K432" s="37"/>
      <c r="L432" s="143"/>
    </row>
    <row r="433" spans="1:12" ht="13.5">
      <c r="A433" s="21"/>
      <c r="B433" s="22"/>
      <c r="C433" s="22" t="s">
        <v>182</v>
      </c>
      <c r="D433" s="26"/>
      <c r="E433" s="27"/>
      <c r="F433" s="124"/>
      <c r="G433" s="52"/>
      <c r="H433" s="23">
        <v>4777.304927043545</v>
      </c>
      <c r="I433" s="97">
        <f>+H433/$H$631*100</f>
        <v>0.0075815356708697846</v>
      </c>
      <c r="J433" s="52"/>
      <c r="K433" s="23">
        <f>+K434</f>
        <v>4317.25602132</v>
      </c>
      <c r="L433" s="140">
        <f>+K433/$K$631*100</f>
        <v>0.007450796524966584</v>
      </c>
    </row>
    <row r="434" spans="1:12" ht="13.5">
      <c r="A434" s="21"/>
      <c r="B434" s="22"/>
      <c r="C434" s="22"/>
      <c r="D434" s="26" t="s">
        <v>93</v>
      </c>
      <c r="E434" s="27"/>
      <c r="F434" s="124"/>
      <c r="G434" s="52"/>
      <c r="H434" s="27">
        <v>4777.304927043545</v>
      </c>
      <c r="I434" s="106"/>
      <c r="J434" s="52"/>
      <c r="K434" s="27">
        <v>4317.25602132</v>
      </c>
      <c r="L434" s="141"/>
    </row>
    <row r="435" spans="1:12" ht="13.5">
      <c r="A435" s="21"/>
      <c r="B435" s="22"/>
      <c r="C435" s="22"/>
      <c r="D435" s="26"/>
      <c r="E435" s="27"/>
      <c r="F435" s="124"/>
      <c r="G435" s="52"/>
      <c r="H435" s="27"/>
      <c r="I435" s="106"/>
      <c r="J435" s="52"/>
      <c r="K435" s="27"/>
      <c r="L435" s="141"/>
    </row>
    <row r="436" spans="1:12" ht="13.5">
      <c r="A436" s="39"/>
      <c r="B436" s="40"/>
      <c r="C436" s="40" t="s">
        <v>183</v>
      </c>
      <c r="D436" s="41"/>
      <c r="E436" s="42">
        <v>161722.53535185</v>
      </c>
      <c r="F436" s="129">
        <v>0.26489762937967604</v>
      </c>
      <c r="G436" s="68"/>
      <c r="H436" s="42">
        <v>169331.3339819</v>
      </c>
      <c r="I436" s="103">
        <f>+H436/$H$631*100</f>
        <v>0.26872715231393435</v>
      </c>
      <c r="J436" s="68"/>
      <c r="K436" s="42">
        <f>+K437+K438</f>
        <v>143959.01845297203</v>
      </c>
      <c r="L436" s="145">
        <f>+K436/$K$631*100</f>
        <v>0.24844701104824776</v>
      </c>
    </row>
    <row r="437" spans="1:12" ht="13.5">
      <c r="A437" s="21"/>
      <c r="B437" s="22"/>
      <c r="C437" s="22"/>
      <c r="D437" s="26" t="s">
        <v>173</v>
      </c>
      <c r="E437" s="27">
        <v>161722.53535185</v>
      </c>
      <c r="F437" s="124"/>
      <c r="G437" s="52"/>
      <c r="H437" s="27">
        <v>149594.9467319</v>
      </c>
      <c r="I437" s="106"/>
      <c r="J437" s="52"/>
      <c r="K437" s="27">
        <v>143959.01845297203</v>
      </c>
      <c r="L437" s="141"/>
    </row>
    <row r="438" spans="1:12" ht="13.5">
      <c r="A438" s="21"/>
      <c r="B438" s="22"/>
      <c r="C438" s="22"/>
      <c r="D438" s="26" t="s">
        <v>184</v>
      </c>
      <c r="E438" s="27"/>
      <c r="F438" s="124"/>
      <c r="G438" s="52"/>
      <c r="H438" s="27">
        <f>+H436-H437</f>
        <v>19736.38725</v>
      </c>
      <c r="I438" s="106"/>
      <c r="J438" s="52"/>
      <c r="K438" s="27"/>
      <c r="L438" s="141"/>
    </row>
    <row r="439" spans="1:12" ht="13.5">
      <c r="A439" s="29"/>
      <c r="B439" s="30"/>
      <c r="C439" s="30"/>
      <c r="D439" s="31"/>
      <c r="E439" s="37"/>
      <c r="F439" s="127"/>
      <c r="G439" s="64"/>
      <c r="H439" s="37"/>
      <c r="I439" s="109"/>
      <c r="J439" s="64"/>
      <c r="K439" s="37"/>
      <c r="L439" s="143"/>
    </row>
    <row r="440" spans="1:12" ht="13.5">
      <c r="A440" s="21"/>
      <c r="B440" s="22"/>
      <c r="C440" s="22" t="s">
        <v>185</v>
      </c>
      <c r="D440" s="26"/>
      <c r="E440" s="23">
        <v>270732.123414324</v>
      </c>
      <c r="F440" s="126">
        <v>0.4434527169225457</v>
      </c>
      <c r="G440" s="63"/>
      <c r="H440" s="23">
        <f>+H441</f>
        <v>244938.62362918002</v>
      </c>
      <c r="I440" s="97">
        <f>+H440/$H$631*100</f>
        <v>0.388715173215371</v>
      </c>
      <c r="J440" s="63"/>
      <c r="K440" s="23">
        <f>+K441</f>
        <v>239866.0099007329</v>
      </c>
      <c r="L440" s="140">
        <f>+K440/$K$631*100</f>
        <v>0.4139649870659157</v>
      </c>
    </row>
    <row r="441" spans="1:12" ht="13.5">
      <c r="A441" s="21"/>
      <c r="B441" s="22"/>
      <c r="C441" s="22"/>
      <c r="D441" s="26" t="s">
        <v>173</v>
      </c>
      <c r="E441" s="27">
        <v>270732.123414324</v>
      </c>
      <c r="F441" s="124"/>
      <c r="G441" s="52"/>
      <c r="H441" s="27">
        <v>244938.62362918002</v>
      </c>
      <c r="I441" s="106"/>
      <c r="J441" s="52"/>
      <c r="K441" s="27">
        <v>239866.0099007329</v>
      </c>
      <c r="L441" s="141"/>
    </row>
    <row r="442" spans="1:12" ht="13.5">
      <c r="A442" s="29"/>
      <c r="B442" s="30"/>
      <c r="C442" s="30"/>
      <c r="D442" s="31"/>
      <c r="E442" s="37"/>
      <c r="F442" s="127"/>
      <c r="G442" s="64"/>
      <c r="H442" s="37"/>
      <c r="I442" s="109"/>
      <c r="J442" s="64"/>
      <c r="K442" s="37"/>
      <c r="L442" s="143"/>
    </row>
    <row r="443" spans="1:12" ht="13.5">
      <c r="A443" s="21"/>
      <c r="B443" s="22"/>
      <c r="C443" s="22" t="s">
        <v>186</v>
      </c>
      <c r="D443" s="26"/>
      <c r="E443" s="23">
        <v>49024.890515520005</v>
      </c>
      <c r="F443" s="126">
        <v>0.08030159340443989</v>
      </c>
      <c r="G443" s="63"/>
      <c r="H443" s="23">
        <f>+H444</f>
        <v>455063.90525865</v>
      </c>
      <c r="I443" s="97">
        <f>+H443/$H$631*100</f>
        <v>0.7221819169870033</v>
      </c>
      <c r="J443" s="63"/>
      <c r="K443" s="23">
        <f>+K444</f>
        <v>319435.819885</v>
      </c>
      <c r="L443" s="140">
        <f>+K443/$K$631*100</f>
        <v>0.5512879674023384</v>
      </c>
    </row>
    <row r="444" spans="1:12" ht="13.5">
      <c r="A444" s="21"/>
      <c r="B444" s="22"/>
      <c r="C444" s="22"/>
      <c r="D444" s="26" t="s">
        <v>169</v>
      </c>
      <c r="E444" s="27">
        <v>49024.890515520005</v>
      </c>
      <c r="F444" s="124"/>
      <c r="G444" s="52"/>
      <c r="H444" s="27">
        <v>455063.90525865</v>
      </c>
      <c r="I444" s="106"/>
      <c r="J444" s="52"/>
      <c r="K444" s="27">
        <v>319435.819885</v>
      </c>
      <c r="L444" s="141"/>
    </row>
    <row r="445" spans="1:12" ht="13.5">
      <c r="A445" s="29"/>
      <c r="B445" s="30"/>
      <c r="C445" s="30"/>
      <c r="D445" s="31"/>
      <c r="E445" s="37"/>
      <c r="F445" s="127"/>
      <c r="G445" s="64"/>
      <c r="H445" s="37"/>
      <c r="I445" s="109"/>
      <c r="J445" s="64"/>
      <c r="K445" s="37"/>
      <c r="L445" s="143"/>
    </row>
    <row r="446" spans="1:12" ht="13.5">
      <c r="A446" s="21"/>
      <c r="B446" s="22"/>
      <c r="C446" s="22" t="s">
        <v>187</v>
      </c>
      <c r="D446" s="26"/>
      <c r="E446" s="23">
        <v>51042.851055</v>
      </c>
      <c r="F446" s="126">
        <v>0.08360696430978086</v>
      </c>
      <c r="G446" s="63"/>
      <c r="H446" s="23">
        <f>+H447</f>
        <v>77306.61659</v>
      </c>
      <c r="I446" s="97">
        <f>+H446/$H$631*100</f>
        <v>0.12268483595290433</v>
      </c>
      <c r="J446" s="63"/>
      <c r="K446" s="23">
        <f>+K447</f>
        <v>2335.591563631</v>
      </c>
      <c r="L446" s="140">
        <f>+K446/$K$631*100</f>
        <v>0.004030805080844489</v>
      </c>
    </row>
    <row r="447" spans="1:12" ht="13.5">
      <c r="A447" s="21"/>
      <c r="B447" s="22"/>
      <c r="C447" s="22"/>
      <c r="D447" s="26" t="s">
        <v>37</v>
      </c>
      <c r="E447" s="27">
        <v>51042.851055</v>
      </c>
      <c r="F447" s="124"/>
      <c r="G447" s="52"/>
      <c r="H447" s="27">
        <v>77306.61659</v>
      </c>
      <c r="I447" s="106"/>
      <c r="J447" s="52"/>
      <c r="K447" s="27">
        <v>2335.591563631</v>
      </c>
      <c r="L447" s="141"/>
    </row>
    <row r="448" spans="1:12" ht="13.5">
      <c r="A448" s="29"/>
      <c r="B448" s="30"/>
      <c r="C448" s="30"/>
      <c r="D448" s="31"/>
      <c r="E448" s="37"/>
      <c r="F448" s="127"/>
      <c r="G448" s="64"/>
      <c r="H448" s="37"/>
      <c r="I448" s="109"/>
      <c r="J448" s="64"/>
      <c r="K448" s="37"/>
      <c r="L448" s="143"/>
    </row>
    <row r="449" spans="1:12" ht="13.5">
      <c r="A449" s="17"/>
      <c r="B449" s="18" t="s">
        <v>38</v>
      </c>
      <c r="C449" s="18"/>
      <c r="D449" s="18"/>
      <c r="E449" s="19">
        <v>153165.22467300989</v>
      </c>
      <c r="F449" s="131">
        <v>0.25088095997885096</v>
      </c>
      <c r="G449" s="71"/>
      <c r="H449" s="19">
        <f>+H450+H453</f>
        <v>173125.7171492081</v>
      </c>
      <c r="I449" s="112">
        <f>+H449/$H$631*100</f>
        <v>0.27474880087336534</v>
      </c>
      <c r="J449" s="71"/>
      <c r="K449" s="19">
        <f>+K450+K453</f>
        <v>175326.3430008705</v>
      </c>
      <c r="L449" s="139">
        <f>+K449/$K$631*100</f>
        <v>0.30258129254205723</v>
      </c>
    </row>
    <row r="450" spans="1:12" ht="13.5">
      <c r="A450" s="21"/>
      <c r="B450" s="22"/>
      <c r="C450" s="22" t="s">
        <v>188</v>
      </c>
      <c r="D450" s="26"/>
      <c r="E450" s="23">
        <v>70999.7853411446</v>
      </c>
      <c r="F450" s="126">
        <v>0.11629594343432936</v>
      </c>
      <c r="G450" s="63"/>
      <c r="H450" s="23">
        <f>+H451</f>
        <v>180.1398992081</v>
      </c>
      <c r="I450" s="97">
        <f>+H450/$H$631*100</f>
        <v>0.0002858802384293878</v>
      </c>
      <c r="J450" s="63"/>
      <c r="K450" s="23">
        <f>+K451</f>
        <v>186.2636008705</v>
      </c>
      <c r="L450" s="140">
        <f>+K450/$K$631*100</f>
        <v>0.0003214570049216958</v>
      </c>
    </row>
    <row r="451" spans="1:12" ht="13.5">
      <c r="A451" s="21"/>
      <c r="B451" s="22"/>
      <c r="C451" s="22"/>
      <c r="D451" s="26" t="s">
        <v>189</v>
      </c>
      <c r="E451" s="27">
        <v>70999.7853411446</v>
      </c>
      <c r="F451" s="124"/>
      <c r="G451" s="52"/>
      <c r="H451" s="27">
        <v>180.1398992081</v>
      </c>
      <c r="I451" s="106"/>
      <c r="J451" s="52"/>
      <c r="K451" s="27">
        <v>186.2636008705</v>
      </c>
      <c r="L451" s="141">
        <f>+K451/$K$631*100</f>
        <v>0.0003214570049216958</v>
      </c>
    </row>
    <row r="452" spans="1:12" ht="13.5">
      <c r="A452" s="21"/>
      <c r="B452" s="22"/>
      <c r="C452" s="22"/>
      <c r="D452" s="26"/>
      <c r="E452" s="27"/>
      <c r="F452" s="124"/>
      <c r="G452" s="52"/>
      <c r="H452" s="27"/>
      <c r="I452" s="106"/>
      <c r="J452" s="52"/>
      <c r="K452" s="27"/>
      <c r="L452" s="141"/>
    </row>
    <row r="453" spans="1:12" ht="13.5">
      <c r="A453" s="39"/>
      <c r="B453" s="40"/>
      <c r="C453" s="40" t="s">
        <v>190</v>
      </c>
      <c r="D453" s="41"/>
      <c r="E453" s="69"/>
      <c r="F453" s="130"/>
      <c r="G453" s="70"/>
      <c r="H453" s="42">
        <f>+H454</f>
        <v>172945.57725</v>
      </c>
      <c r="I453" s="103">
        <f>+H453/$H$631*100</f>
        <v>0.27446292063493594</v>
      </c>
      <c r="J453" s="70"/>
      <c r="K453" s="42">
        <f>+K454</f>
        <v>175140.0794</v>
      </c>
      <c r="L453" s="145">
        <f>+K453/$K$631*100</f>
        <v>0.30225983553713553</v>
      </c>
    </row>
    <row r="454" spans="1:12" ht="13.5">
      <c r="A454" s="21"/>
      <c r="B454" s="22"/>
      <c r="C454" s="22"/>
      <c r="D454" s="26" t="s">
        <v>178</v>
      </c>
      <c r="E454" s="27"/>
      <c r="F454" s="124"/>
      <c r="G454" s="52"/>
      <c r="H454" s="27">
        <v>172945.57725</v>
      </c>
      <c r="I454" s="106"/>
      <c r="J454" s="52"/>
      <c r="K454" s="27">
        <v>175140.0794</v>
      </c>
      <c r="L454" s="141"/>
    </row>
    <row r="455" spans="1:12" ht="13.5">
      <c r="A455" s="21"/>
      <c r="B455" s="22"/>
      <c r="C455" s="22"/>
      <c r="D455" s="26"/>
      <c r="E455" s="27"/>
      <c r="F455" s="124"/>
      <c r="G455" s="52"/>
      <c r="H455" s="27"/>
      <c r="I455" s="106"/>
      <c r="J455" s="52"/>
      <c r="K455" s="27"/>
      <c r="L455" s="141"/>
    </row>
    <row r="456" spans="1:12" ht="13.5">
      <c r="A456" s="17"/>
      <c r="B456" s="18" t="s">
        <v>191</v>
      </c>
      <c r="C456" s="18"/>
      <c r="D456" s="34"/>
      <c r="E456" s="19">
        <v>151155.112709871</v>
      </c>
      <c r="F456" s="119">
        <v>0.2475884448530848</v>
      </c>
      <c r="G456" s="20"/>
      <c r="H456" s="19">
        <f>+H457</f>
        <v>142937.2330190725</v>
      </c>
      <c r="I456" s="96">
        <f>+H456/$H$631*100</f>
        <v>0.2268399751280199</v>
      </c>
      <c r="J456" s="20"/>
      <c r="K456" s="19">
        <f>+K457</f>
        <v>150010.59654469852</v>
      </c>
      <c r="L456" s="139">
        <f>+K456/$K$631*100</f>
        <v>0.2588909311664282</v>
      </c>
    </row>
    <row r="457" spans="1:12" ht="13.5">
      <c r="A457" s="21"/>
      <c r="B457" s="22"/>
      <c r="C457" s="22" t="s">
        <v>192</v>
      </c>
      <c r="D457" s="26"/>
      <c r="E457" s="23">
        <v>151155.112709871</v>
      </c>
      <c r="F457" s="126">
        <v>0.2475884448530848</v>
      </c>
      <c r="G457" s="63"/>
      <c r="H457" s="23">
        <f>+H458</f>
        <v>142937.2330190725</v>
      </c>
      <c r="I457" s="97">
        <f>+H457/$H$631*100</f>
        <v>0.2268399751280199</v>
      </c>
      <c r="J457" s="63"/>
      <c r="K457" s="23">
        <f>+K458</f>
        <v>150010.59654469852</v>
      </c>
      <c r="L457" s="140">
        <f>+K457/$K$631*100</f>
        <v>0.2588909311664282</v>
      </c>
    </row>
    <row r="458" spans="1:12" ht="13.5">
      <c r="A458" s="21"/>
      <c r="B458" s="22"/>
      <c r="C458" s="22"/>
      <c r="D458" s="26" t="s">
        <v>193</v>
      </c>
      <c r="E458" s="27">
        <v>151155.112709871</v>
      </c>
      <c r="F458" s="124"/>
      <c r="G458" s="52"/>
      <c r="H458" s="27">
        <v>142937.2330190725</v>
      </c>
      <c r="I458" s="106"/>
      <c r="J458" s="52"/>
      <c r="K458" s="27">
        <v>150010.59654469852</v>
      </c>
      <c r="L458" s="141"/>
    </row>
    <row r="459" spans="1:12" ht="13.5">
      <c r="A459" s="29"/>
      <c r="B459" s="30"/>
      <c r="C459" s="30"/>
      <c r="D459" s="31"/>
      <c r="E459" s="37"/>
      <c r="F459" s="127"/>
      <c r="G459" s="64"/>
      <c r="H459" s="37"/>
      <c r="I459" s="109"/>
      <c r="J459" s="64"/>
      <c r="K459" s="37"/>
      <c r="L459" s="143"/>
    </row>
    <row r="460" spans="1:12" ht="13.5">
      <c r="A460" s="17"/>
      <c r="B460" s="18" t="s">
        <v>194</v>
      </c>
      <c r="C460" s="34"/>
      <c r="D460" s="34"/>
      <c r="E460" s="53">
        <v>6337043.321797495</v>
      </c>
      <c r="F460" s="119">
        <v>10.379924786414506</v>
      </c>
      <c r="G460" s="20"/>
      <c r="H460" s="53">
        <f>+H461+H464+H467+H470+H473+H482+H485+H488+H491+H494+H497+H500+H503+H506+H509+H512+H515+H518+H521+H524+H527+H530+H533+H536+H539+H542+H545+H548+H551+H554+H557+H560+H563+H566+H569+H572</f>
        <v>5583696.311077772</v>
      </c>
      <c r="I460" s="96">
        <f>+H460/$H$631*100</f>
        <v>8.861270821985839</v>
      </c>
      <c r="J460" s="20"/>
      <c r="K460" s="53">
        <f>+K461+K476+K479+K464+K467+K470+K473+K482+K485+K488+K491+K494+K497+K500+K503+K506+K509+K512+K515+K518+K521+K524+K527+K530+K533+K536+K539+K542+K545+K548+K551+K554+K557+K560+K563+K566+K569+K572</f>
        <v>6047897.915605223</v>
      </c>
      <c r="L460" s="154">
        <f>+K460/$K$631*100</f>
        <v>10.437568805374308</v>
      </c>
    </row>
    <row r="461" spans="1:12" ht="13.5">
      <c r="A461" s="21"/>
      <c r="B461" s="22"/>
      <c r="C461" s="22" t="s">
        <v>195</v>
      </c>
      <c r="D461" s="26"/>
      <c r="E461" s="49">
        <v>0</v>
      </c>
      <c r="F461" s="120"/>
      <c r="G461" s="24"/>
      <c r="H461" s="49">
        <f>+H462</f>
        <v>0</v>
      </c>
      <c r="I461" s="97"/>
      <c r="J461" s="24"/>
      <c r="K461" s="49">
        <f>+K462</f>
        <v>0</v>
      </c>
      <c r="L461" s="161">
        <f>+K461/$H$631*100</f>
        <v>0</v>
      </c>
    </row>
    <row r="462" spans="1:12" ht="13.5">
      <c r="A462" s="21"/>
      <c r="B462" s="22"/>
      <c r="C462" s="26"/>
      <c r="D462" s="26" t="s">
        <v>196</v>
      </c>
      <c r="E462" s="27">
        <v>0</v>
      </c>
      <c r="F462" s="120"/>
      <c r="G462" s="24"/>
      <c r="H462" s="27"/>
      <c r="I462" s="97"/>
      <c r="J462" s="24"/>
      <c r="K462" s="27">
        <v>0</v>
      </c>
      <c r="L462" s="141"/>
    </row>
    <row r="463" spans="1:12" ht="6.75" customHeight="1">
      <c r="A463" s="29"/>
      <c r="B463" s="30"/>
      <c r="C463" s="31"/>
      <c r="D463" s="31"/>
      <c r="E463" s="54"/>
      <c r="F463" s="118"/>
      <c r="G463" s="16"/>
      <c r="H463" s="54"/>
      <c r="I463" s="95"/>
      <c r="J463" s="16"/>
      <c r="K463" s="54"/>
      <c r="L463" s="155"/>
    </row>
    <row r="464" spans="1:12" ht="13.5">
      <c r="A464" s="21"/>
      <c r="B464" s="22"/>
      <c r="C464" s="22" t="s">
        <v>197</v>
      </c>
      <c r="D464" s="26"/>
      <c r="E464" s="49">
        <v>101658.18520794521</v>
      </c>
      <c r="F464" s="120">
        <v>0.16651366620017985</v>
      </c>
      <c r="G464" s="24"/>
      <c r="H464" s="49">
        <f>+H465</f>
        <v>97752.9925391396</v>
      </c>
      <c r="I464" s="97">
        <f>+H464/$H$631*100</f>
        <v>0.1551330323660957</v>
      </c>
      <c r="J464" s="24"/>
      <c r="K464" s="49">
        <f>+K465</f>
        <v>339626.6240367839</v>
      </c>
      <c r="L464" s="151">
        <f>+K464/$K$631*100</f>
        <v>0.5861336130317574</v>
      </c>
    </row>
    <row r="465" spans="1:12" ht="13.5">
      <c r="A465" s="21"/>
      <c r="B465" s="22"/>
      <c r="C465" s="26"/>
      <c r="D465" s="26" t="s">
        <v>196</v>
      </c>
      <c r="E465" s="27">
        <v>101658.18520794521</v>
      </c>
      <c r="F465" s="120"/>
      <c r="G465" s="24"/>
      <c r="H465" s="27">
        <v>97752.9925391396</v>
      </c>
      <c r="I465" s="97"/>
      <c r="J465" s="24"/>
      <c r="K465" s="27">
        <v>339626.6240367839</v>
      </c>
      <c r="L465" s="141">
        <f>+K465/$K$631*100</f>
        <v>0.5861336130317574</v>
      </c>
    </row>
    <row r="466" spans="1:12" ht="13.5">
      <c r="A466" s="29"/>
      <c r="B466" s="30"/>
      <c r="C466" s="31"/>
      <c r="D466" s="31"/>
      <c r="E466" s="54"/>
      <c r="F466" s="118"/>
      <c r="G466" s="16"/>
      <c r="H466" s="54"/>
      <c r="I466" s="95"/>
      <c r="J466" s="16"/>
      <c r="K466" s="54"/>
      <c r="L466" s="155"/>
    </row>
    <row r="467" spans="1:12" ht="13.5">
      <c r="A467" s="21"/>
      <c r="B467" s="22"/>
      <c r="C467" s="22" t="s">
        <v>198</v>
      </c>
      <c r="D467" s="26"/>
      <c r="E467" s="49">
        <v>13961.012985236499</v>
      </c>
      <c r="F467" s="120">
        <v>0.022867804016811794</v>
      </c>
      <c r="G467" s="24"/>
      <c r="H467" s="49">
        <f>+H468</f>
        <v>13029.4444376473</v>
      </c>
      <c r="I467" s="97">
        <f>+H467/$H$631*100</f>
        <v>0.020677599459151815</v>
      </c>
      <c r="J467" s="24"/>
      <c r="K467" s="49">
        <f>+K468</f>
        <v>0</v>
      </c>
      <c r="L467" s="161">
        <f>+K467/$H$631*100</f>
        <v>0</v>
      </c>
    </row>
    <row r="468" spans="1:12" ht="13.5">
      <c r="A468" s="21"/>
      <c r="B468" s="22"/>
      <c r="C468" s="26"/>
      <c r="D468" s="26" t="s">
        <v>196</v>
      </c>
      <c r="E468" s="27">
        <v>13961.012985236499</v>
      </c>
      <c r="F468" s="121"/>
      <c r="G468" s="28"/>
      <c r="H468" s="27">
        <v>13029.4444376473</v>
      </c>
      <c r="I468" s="101"/>
      <c r="J468" s="28"/>
      <c r="K468" s="27">
        <v>0</v>
      </c>
      <c r="L468" s="141"/>
    </row>
    <row r="469" spans="1:12" ht="13.5">
      <c r="A469" s="29"/>
      <c r="B469" s="30"/>
      <c r="C469" s="31"/>
      <c r="D469" s="31"/>
      <c r="E469" s="54"/>
      <c r="F469" s="118"/>
      <c r="G469" s="16"/>
      <c r="H469" s="54"/>
      <c r="I469" s="95"/>
      <c r="J469" s="16"/>
      <c r="K469" s="54"/>
      <c r="L469" s="155"/>
    </row>
    <row r="470" spans="1:12" ht="13.5">
      <c r="A470" s="21"/>
      <c r="B470" s="22"/>
      <c r="C470" s="22" t="s">
        <v>199</v>
      </c>
      <c r="D470" s="26"/>
      <c r="E470" s="49">
        <v>53660.81139438669</v>
      </c>
      <c r="F470" s="120">
        <v>0.08789512047926436</v>
      </c>
      <c r="G470" s="24"/>
      <c r="H470" s="49">
        <f>+H471</f>
        <v>163510.4620637374</v>
      </c>
      <c r="I470" s="97">
        <f>+H470/$H$631*100</f>
        <v>0.2594894861492115</v>
      </c>
      <c r="J470" s="24"/>
      <c r="K470" s="49">
        <f>+K471</f>
        <v>223041.0587881059</v>
      </c>
      <c r="L470" s="151">
        <f>+K470/$K$631*100</f>
        <v>0.38492818992819</v>
      </c>
    </row>
    <row r="471" spans="1:12" ht="13.5">
      <c r="A471" s="21"/>
      <c r="B471" s="22"/>
      <c r="C471" s="26"/>
      <c r="D471" s="26" t="s">
        <v>196</v>
      </c>
      <c r="E471" s="27">
        <v>53660.81139438669</v>
      </c>
      <c r="F471" s="121"/>
      <c r="G471" s="28"/>
      <c r="H471" s="27">
        <v>163510.4620637374</v>
      </c>
      <c r="I471" s="101"/>
      <c r="J471" s="28"/>
      <c r="K471" s="27">
        <v>223041.0587881059</v>
      </c>
      <c r="L471" s="141"/>
    </row>
    <row r="472" spans="1:12" ht="13.5">
      <c r="A472" s="29"/>
      <c r="B472" s="30"/>
      <c r="C472" s="31"/>
      <c r="D472" s="31"/>
      <c r="E472" s="54"/>
      <c r="F472" s="122"/>
      <c r="G472" s="33"/>
      <c r="H472" s="54"/>
      <c r="I472" s="102"/>
      <c r="J472" s="33"/>
      <c r="K472" s="54"/>
      <c r="L472" s="155"/>
    </row>
    <row r="473" spans="1:12" s="25" customFormat="1" ht="13.5">
      <c r="A473" s="21"/>
      <c r="B473" s="22"/>
      <c r="C473" s="22" t="s">
        <v>46</v>
      </c>
      <c r="D473" s="22"/>
      <c r="E473" s="49">
        <v>2271.8938319999997</v>
      </c>
      <c r="F473" s="120">
        <v>0.0037213075406576203</v>
      </c>
      <c r="G473" s="24"/>
      <c r="H473" s="49">
        <f>+H474</f>
        <v>36546.44125</v>
      </c>
      <c r="I473" s="97">
        <f>+H473/$H$631*100</f>
        <v>0.057998840813306196</v>
      </c>
      <c r="J473" s="24"/>
      <c r="K473" s="49">
        <f>+K474</f>
        <v>0</v>
      </c>
      <c r="L473" s="161">
        <f>+K473/$H$631*100</f>
        <v>0</v>
      </c>
    </row>
    <row r="474" spans="1:12" ht="13.5">
      <c r="A474" s="21"/>
      <c r="B474" s="22"/>
      <c r="C474" s="22" t="s">
        <v>200</v>
      </c>
      <c r="D474" s="26" t="s">
        <v>196</v>
      </c>
      <c r="E474" s="27">
        <v>2271.8938319999997</v>
      </c>
      <c r="F474" s="124"/>
      <c r="G474" s="72"/>
      <c r="H474" s="27">
        <v>36546.44125</v>
      </c>
      <c r="I474" s="106"/>
      <c r="J474" s="72"/>
      <c r="K474" s="27">
        <v>0</v>
      </c>
      <c r="L474" s="141"/>
    </row>
    <row r="475" spans="1:12" ht="13.5">
      <c r="A475" s="29"/>
      <c r="B475" s="30"/>
      <c r="C475" s="30"/>
      <c r="D475" s="31"/>
      <c r="E475" s="54"/>
      <c r="F475" s="122"/>
      <c r="G475" s="33"/>
      <c r="H475" s="54"/>
      <c r="I475" s="102"/>
      <c r="J475" s="33"/>
      <c r="K475" s="54"/>
      <c r="L475" s="155"/>
    </row>
    <row r="476" spans="1:12" ht="13.5">
      <c r="A476" s="21"/>
      <c r="B476" s="22"/>
      <c r="C476" s="22" t="s">
        <v>201</v>
      </c>
      <c r="D476" s="26"/>
      <c r="E476" s="49"/>
      <c r="F476" s="121"/>
      <c r="G476" s="28"/>
      <c r="H476" s="49"/>
      <c r="I476" s="101"/>
      <c r="J476" s="28"/>
      <c r="K476" s="49">
        <f>K477</f>
        <v>67639.0816751687</v>
      </c>
      <c r="L476" s="151">
        <f>+K476/$K$631*100</f>
        <v>0.11673271916433406</v>
      </c>
    </row>
    <row r="477" spans="1:12" ht="13.5">
      <c r="A477" s="21"/>
      <c r="B477" s="22"/>
      <c r="C477" s="22"/>
      <c r="D477" s="26" t="s">
        <v>196</v>
      </c>
      <c r="E477" s="49"/>
      <c r="F477" s="121"/>
      <c r="G477" s="28"/>
      <c r="H477" s="49"/>
      <c r="I477" s="101"/>
      <c r="J477" s="28"/>
      <c r="K477" s="50">
        <v>67639.0816751687</v>
      </c>
      <c r="L477" s="152"/>
    </row>
    <row r="478" spans="1:12" ht="13.5">
      <c r="A478" s="29"/>
      <c r="B478" s="30"/>
      <c r="C478" s="30"/>
      <c r="D478" s="31"/>
      <c r="E478" s="49"/>
      <c r="F478" s="121"/>
      <c r="G478" s="28"/>
      <c r="H478" s="49"/>
      <c r="I478" s="101"/>
      <c r="J478" s="28"/>
      <c r="K478" s="49"/>
      <c r="L478" s="151"/>
    </row>
    <row r="479" spans="1:12" ht="13.5">
      <c r="A479" s="21"/>
      <c r="B479" s="22"/>
      <c r="C479" s="22" t="s">
        <v>202</v>
      </c>
      <c r="D479" s="26"/>
      <c r="E479" s="49"/>
      <c r="F479" s="121"/>
      <c r="G479" s="28"/>
      <c r="H479" s="49"/>
      <c r="I479" s="101"/>
      <c r="J479" s="28"/>
      <c r="K479" s="49">
        <f>K480</f>
        <v>106893.219257994</v>
      </c>
      <c r="L479" s="151">
        <f>+K479/$K$631*100</f>
        <v>0.1844782015838017</v>
      </c>
    </row>
    <row r="480" spans="1:12" ht="13.5">
      <c r="A480" s="21"/>
      <c r="B480" s="22"/>
      <c r="C480" s="22"/>
      <c r="D480" s="26" t="s">
        <v>196</v>
      </c>
      <c r="E480" s="49"/>
      <c r="F480" s="121"/>
      <c r="G480" s="28"/>
      <c r="H480" s="49"/>
      <c r="I480" s="101"/>
      <c r="J480" s="28"/>
      <c r="K480" s="50">
        <v>106893.219257994</v>
      </c>
      <c r="L480" s="152"/>
    </row>
    <row r="481" spans="1:12" ht="13.5">
      <c r="A481" s="29"/>
      <c r="B481" s="30"/>
      <c r="C481" s="30"/>
      <c r="D481" s="31"/>
      <c r="E481" s="49"/>
      <c r="F481" s="121"/>
      <c r="G481" s="28"/>
      <c r="H481" s="49"/>
      <c r="I481" s="101"/>
      <c r="J481" s="28"/>
      <c r="K481" s="49"/>
      <c r="L481" s="151"/>
    </row>
    <row r="482" spans="1:12" s="25" customFormat="1" ht="13.5">
      <c r="A482" s="21"/>
      <c r="B482" s="22"/>
      <c r="C482" s="22" t="s">
        <v>203</v>
      </c>
      <c r="D482" s="22"/>
      <c r="E482" s="49">
        <v>34570.5112971837</v>
      </c>
      <c r="F482" s="120">
        <v>0.056625667345268436</v>
      </c>
      <c r="G482" s="24"/>
      <c r="H482" s="49">
        <f>+H483</f>
        <v>64773.396806448</v>
      </c>
      <c r="I482" s="97">
        <f>+H482/$H$631*100</f>
        <v>0.10279474011205655</v>
      </c>
      <c r="J482" s="24"/>
      <c r="K482" s="49">
        <f>+K483</f>
        <v>74151.9338768676</v>
      </c>
      <c r="L482" s="151">
        <f>+K482/$K$631*100</f>
        <v>0.12797271427057805</v>
      </c>
    </row>
    <row r="483" spans="1:12" ht="13.5">
      <c r="A483" s="21"/>
      <c r="B483" s="22"/>
      <c r="C483" s="22"/>
      <c r="D483" s="26" t="s">
        <v>196</v>
      </c>
      <c r="E483" s="27">
        <v>34570.5112971837</v>
      </c>
      <c r="F483" s="124"/>
      <c r="G483" s="72"/>
      <c r="H483" s="27">
        <v>64773.396806448</v>
      </c>
      <c r="I483" s="106"/>
      <c r="J483" s="72"/>
      <c r="K483" s="27">
        <v>74151.9338768676</v>
      </c>
      <c r="L483" s="141"/>
    </row>
    <row r="484" spans="1:12" ht="13.5">
      <c r="A484" s="29"/>
      <c r="B484" s="30"/>
      <c r="C484" s="30"/>
      <c r="D484" s="31"/>
      <c r="E484" s="54"/>
      <c r="F484" s="122"/>
      <c r="G484" s="33"/>
      <c r="H484" s="54"/>
      <c r="I484" s="102"/>
      <c r="J484" s="33"/>
      <c r="K484" s="54"/>
      <c r="L484" s="155"/>
    </row>
    <row r="485" spans="1:12" ht="13.5">
      <c r="A485" s="21"/>
      <c r="B485" s="22"/>
      <c r="C485" s="22" t="s">
        <v>204</v>
      </c>
      <c r="D485" s="26"/>
      <c r="E485" s="49">
        <v>2072486.7240646495</v>
      </c>
      <c r="F485" s="120">
        <v>3.3946834863252495</v>
      </c>
      <c r="G485" s="24"/>
      <c r="H485" s="49">
        <f>+H486</f>
        <v>1126026.2175025</v>
      </c>
      <c r="I485" s="97">
        <f>+H485/$H$631*100</f>
        <v>1.7869924705880027</v>
      </c>
      <c r="J485" s="24"/>
      <c r="K485" s="49">
        <f>+K486</f>
        <v>1458839.46856453</v>
      </c>
      <c r="L485" s="151">
        <f>+K485/$K$631*100</f>
        <v>2.5176908641015325</v>
      </c>
    </row>
    <row r="486" spans="1:12" ht="13.5">
      <c r="A486" s="21"/>
      <c r="B486" s="22"/>
      <c r="C486" s="22"/>
      <c r="D486" s="26" t="s">
        <v>196</v>
      </c>
      <c r="E486" s="27">
        <v>2072486.7240646495</v>
      </c>
      <c r="F486" s="121"/>
      <c r="G486" s="28"/>
      <c r="H486" s="27">
        <v>1126026.2175025</v>
      </c>
      <c r="I486" s="101"/>
      <c r="J486" s="28"/>
      <c r="K486" s="27">
        <v>1458839.46856453</v>
      </c>
      <c r="L486" s="141"/>
    </row>
    <row r="487" spans="1:12" ht="12.75">
      <c r="A487" s="38"/>
      <c r="B487" s="38"/>
      <c r="C487" s="38"/>
      <c r="D487" s="38"/>
      <c r="E487" s="38"/>
      <c r="F487" s="111"/>
      <c r="G487" s="67"/>
      <c r="H487" s="38"/>
      <c r="I487" s="111"/>
      <c r="J487" s="67"/>
      <c r="K487" s="38"/>
      <c r="L487" s="144"/>
    </row>
    <row r="488" spans="1:12" ht="13.5">
      <c r="A488" s="21"/>
      <c r="B488" s="22"/>
      <c r="C488" s="22" t="s">
        <v>205</v>
      </c>
      <c r="D488" s="26"/>
      <c r="E488" s="49">
        <v>250628.8521089691</v>
      </c>
      <c r="F488" s="120">
        <v>0.41052404127459696</v>
      </c>
      <c r="G488" s="24"/>
      <c r="H488" s="49">
        <f>+H489</f>
        <v>243023.7096026193</v>
      </c>
      <c r="I488" s="97">
        <f>+H488/$H$631*100</f>
        <v>0.3856762235940406</v>
      </c>
      <c r="J488" s="24"/>
      <c r="K488" s="49">
        <f>+K489</f>
        <v>228730.5488558476</v>
      </c>
      <c r="L488" s="151">
        <f>+K488/$K$631*100</f>
        <v>0.39474721215346925</v>
      </c>
    </row>
    <row r="489" spans="1:12" ht="13.5">
      <c r="A489" s="21"/>
      <c r="B489" s="22"/>
      <c r="C489" s="26"/>
      <c r="D489" s="26" t="s">
        <v>196</v>
      </c>
      <c r="E489" s="27">
        <v>250628.8521089691</v>
      </c>
      <c r="F489" s="120"/>
      <c r="G489" s="24"/>
      <c r="H489" s="27">
        <v>243023.7096026193</v>
      </c>
      <c r="I489" s="97"/>
      <c r="J489" s="24"/>
      <c r="K489" s="27">
        <v>228730.5488558476</v>
      </c>
      <c r="L489" s="141"/>
    </row>
    <row r="490" spans="1:12" ht="13.5">
      <c r="A490" s="29"/>
      <c r="B490" s="30"/>
      <c r="C490" s="30"/>
      <c r="D490" s="31"/>
      <c r="E490" s="54"/>
      <c r="F490" s="122"/>
      <c r="G490" s="33"/>
      <c r="H490" s="54"/>
      <c r="I490" s="102"/>
      <c r="J490" s="33"/>
      <c r="K490" s="54"/>
      <c r="L490" s="155"/>
    </row>
    <row r="491" spans="1:12" ht="13.5">
      <c r="A491" s="21"/>
      <c r="B491" s="22"/>
      <c r="C491" s="22" t="s">
        <v>206</v>
      </c>
      <c r="D491" s="26"/>
      <c r="E491" s="49">
        <v>0</v>
      </c>
      <c r="F491" s="120">
        <v>0</v>
      </c>
      <c r="G491" s="24"/>
      <c r="H491" s="49">
        <f>+H492</f>
        <v>0</v>
      </c>
      <c r="I491" s="97">
        <f>+H491/$H$631*100</f>
        <v>0</v>
      </c>
      <c r="J491" s="24"/>
      <c r="K491" s="49">
        <f>+K492</f>
        <v>108036.0930758893</v>
      </c>
      <c r="L491" s="151">
        <f>+K491/$K$631*100</f>
        <v>0.18645059335968855</v>
      </c>
    </row>
    <row r="492" spans="1:12" ht="13.5">
      <c r="A492" s="21"/>
      <c r="B492" s="22"/>
      <c r="C492" s="22"/>
      <c r="D492" s="26" t="s">
        <v>196</v>
      </c>
      <c r="E492" s="27">
        <v>0</v>
      </c>
      <c r="F492" s="121"/>
      <c r="G492" s="28"/>
      <c r="H492" s="27"/>
      <c r="I492" s="101"/>
      <c r="J492" s="28"/>
      <c r="K492" s="27">
        <v>108036.0930758893</v>
      </c>
      <c r="L492" s="141"/>
    </row>
    <row r="493" spans="1:12" ht="13.5">
      <c r="A493" s="29"/>
      <c r="B493" s="30"/>
      <c r="C493" s="31"/>
      <c r="D493" s="31"/>
      <c r="E493" s="54"/>
      <c r="F493" s="118"/>
      <c r="G493" s="16"/>
      <c r="H493" s="54"/>
      <c r="I493" s="95"/>
      <c r="J493" s="16"/>
      <c r="K493" s="54"/>
      <c r="L493" s="155"/>
    </row>
    <row r="494" spans="1:12" ht="13.5">
      <c r="A494" s="21"/>
      <c r="B494" s="22"/>
      <c r="C494" s="22" t="s">
        <v>207</v>
      </c>
      <c r="D494" s="26"/>
      <c r="E494" s="49">
        <v>183495.77875424712</v>
      </c>
      <c r="F494" s="120">
        <v>0.3005616792206786</v>
      </c>
      <c r="G494" s="24"/>
      <c r="H494" s="49">
        <f>+H495</f>
        <v>289388.4620963216</v>
      </c>
      <c r="I494" s="97">
        <f>+H494/$H$631*100</f>
        <v>0.4592566272463546</v>
      </c>
      <c r="J494" s="24"/>
      <c r="K494" s="49">
        <f>+K495</f>
        <v>267494.35999951576</v>
      </c>
      <c r="L494" s="151">
        <f>+K494/$K$631*100</f>
        <v>0.4616464805631747</v>
      </c>
    </row>
    <row r="495" spans="1:12" ht="13.5">
      <c r="A495" s="21"/>
      <c r="B495" s="22"/>
      <c r="C495" s="22"/>
      <c r="D495" s="26" t="s">
        <v>196</v>
      </c>
      <c r="E495" s="27">
        <v>183495.77875424712</v>
      </c>
      <c r="F495" s="121"/>
      <c r="G495" s="28"/>
      <c r="H495" s="27">
        <v>289388.4620963216</v>
      </c>
      <c r="I495" s="101"/>
      <c r="J495" s="28"/>
      <c r="K495" s="27">
        <v>267494.35999951576</v>
      </c>
      <c r="L495" s="141"/>
    </row>
    <row r="496" spans="1:12" ht="13.5">
      <c r="A496" s="29"/>
      <c r="B496" s="30"/>
      <c r="C496" s="30"/>
      <c r="D496" s="31"/>
      <c r="E496" s="37"/>
      <c r="F496" s="122"/>
      <c r="G496" s="33"/>
      <c r="H496" s="37"/>
      <c r="I496" s="102"/>
      <c r="J496" s="33"/>
      <c r="K496" s="37"/>
      <c r="L496" s="143"/>
    </row>
    <row r="497" spans="1:12" ht="13.5">
      <c r="A497" s="21"/>
      <c r="B497" s="22"/>
      <c r="C497" s="22" t="s">
        <v>208</v>
      </c>
      <c r="D497" s="26"/>
      <c r="E497" s="23">
        <v>177210.3211660977</v>
      </c>
      <c r="F497" s="120">
        <v>0.2902662506272248</v>
      </c>
      <c r="G497" s="24"/>
      <c r="H497" s="23">
        <f>+H498</f>
        <v>153768.14512897603</v>
      </c>
      <c r="I497" s="97">
        <f>+H497/$H$631*100</f>
        <v>0.24402852552689644</v>
      </c>
      <c r="J497" s="24"/>
      <c r="K497" s="23">
        <f>+K498</f>
        <v>112408.2723971015</v>
      </c>
      <c r="L497" s="140">
        <f>+K497/$K$631*100</f>
        <v>0.19399617748352713</v>
      </c>
    </row>
    <row r="498" spans="1:12" ht="13.5">
      <c r="A498" s="21"/>
      <c r="B498" s="22"/>
      <c r="C498" s="22"/>
      <c r="D498" s="26" t="s">
        <v>196</v>
      </c>
      <c r="E498" s="27">
        <v>177210.3211660977</v>
      </c>
      <c r="F498" s="121"/>
      <c r="G498" s="28"/>
      <c r="H498" s="27">
        <v>153768.14512897603</v>
      </c>
      <c r="I498" s="101"/>
      <c r="J498" s="28"/>
      <c r="K498" s="27">
        <v>112408.2723971015</v>
      </c>
      <c r="L498" s="141"/>
    </row>
    <row r="499" spans="1:12" ht="13.5">
      <c r="A499" s="29"/>
      <c r="B499" s="30"/>
      <c r="C499" s="31"/>
      <c r="D499" s="31"/>
      <c r="E499" s="54"/>
      <c r="F499" s="118"/>
      <c r="G499" s="16"/>
      <c r="H499" s="54"/>
      <c r="I499" s="95"/>
      <c r="J499" s="16"/>
      <c r="K499" s="54"/>
      <c r="L499" s="155"/>
    </row>
    <row r="500" spans="1:12" ht="13.5">
      <c r="A500" s="21"/>
      <c r="B500" s="22"/>
      <c r="C500" s="22" t="s">
        <v>209</v>
      </c>
      <c r="D500" s="26"/>
      <c r="E500" s="23">
        <v>113391.0898080575</v>
      </c>
      <c r="F500" s="126">
        <v>0.18573188218687406</v>
      </c>
      <c r="G500" s="73"/>
      <c r="H500" s="23">
        <f>+H501</f>
        <v>105204.10010164749</v>
      </c>
      <c r="I500" s="97">
        <f>+H500/$H$631*100</f>
        <v>0.16695786637509016</v>
      </c>
      <c r="J500" s="73"/>
      <c r="K500" s="23">
        <f>+K501</f>
        <v>190424.60805203448</v>
      </c>
      <c r="L500" s="140">
        <f>+K500/$K$631*100</f>
        <v>0.3286381444453738</v>
      </c>
    </row>
    <row r="501" spans="1:12" ht="13.5">
      <c r="A501" s="21"/>
      <c r="B501" s="22"/>
      <c r="C501" s="22"/>
      <c r="D501" s="26" t="s">
        <v>196</v>
      </c>
      <c r="E501" s="27">
        <v>113391.0898080575</v>
      </c>
      <c r="F501" s="124"/>
      <c r="G501" s="72"/>
      <c r="H501" s="27">
        <v>105204.10010164749</v>
      </c>
      <c r="I501" s="106"/>
      <c r="J501" s="72"/>
      <c r="K501" s="27">
        <v>190424.60805203448</v>
      </c>
      <c r="L501" s="141"/>
    </row>
    <row r="502" spans="1:12" ht="13.5">
      <c r="A502" s="29"/>
      <c r="B502" s="30"/>
      <c r="C502" s="31"/>
      <c r="D502" s="31"/>
      <c r="E502" s="54"/>
      <c r="F502" s="118"/>
      <c r="G502" s="16"/>
      <c r="H502" s="54"/>
      <c r="I502" s="95"/>
      <c r="J502" s="16"/>
      <c r="K502" s="54"/>
      <c r="L502" s="155"/>
    </row>
    <row r="503" spans="1:12" ht="13.5">
      <c r="A503" s="21"/>
      <c r="B503" s="22"/>
      <c r="C503" s="22" t="s">
        <v>210</v>
      </c>
      <c r="D503" s="26"/>
      <c r="E503" s="23">
        <v>28741.950859838398</v>
      </c>
      <c r="F503" s="126">
        <v>0.04707862531312485</v>
      </c>
      <c r="G503" s="73"/>
      <c r="H503" s="23">
        <f>+H504</f>
        <v>162910.836880578</v>
      </c>
      <c r="I503" s="97">
        <f>+H503/$H$631*100</f>
        <v>0.2585378869139313</v>
      </c>
      <c r="J503" s="73"/>
      <c r="K503" s="23">
        <f>+K504</f>
        <v>157863.0362503032</v>
      </c>
      <c r="L503" s="140">
        <f>+K503/$K$631*100</f>
        <v>0.2724428099945781</v>
      </c>
    </row>
    <row r="504" spans="1:12" ht="13.5">
      <c r="A504" s="21"/>
      <c r="B504" s="22"/>
      <c r="C504" s="22"/>
      <c r="D504" s="26" t="s">
        <v>196</v>
      </c>
      <c r="E504" s="27">
        <v>28741.950859838398</v>
      </c>
      <c r="F504" s="124"/>
      <c r="G504" s="72"/>
      <c r="H504" s="27">
        <v>162910.836880578</v>
      </c>
      <c r="I504" s="106"/>
      <c r="J504" s="72"/>
      <c r="K504" s="27">
        <v>157863.0362503032</v>
      </c>
      <c r="L504" s="141"/>
    </row>
    <row r="505" spans="1:12" ht="13.5">
      <c r="A505" s="29"/>
      <c r="B505" s="30"/>
      <c r="C505" s="31"/>
      <c r="D505" s="31"/>
      <c r="E505" s="54"/>
      <c r="F505" s="118"/>
      <c r="G505" s="16"/>
      <c r="H505" s="54"/>
      <c r="I505" s="95"/>
      <c r="J505" s="16"/>
      <c r="K505" s="54"/>
      <c r="L505" s="155"/>
    </row>
    <row r="506" spans="1:12" s="25" customFormat="1" ht="13.5">
      <c r="A506" s="21"/>
      <c r="B506" s="22"/>
      <c r="C506" s="22" t="s">
        <v>211</v>
      </c>
      <c r="D506" s="22"/>
      <c r="E506" s="49">
        <v>416257.89781677077</v>
      </c>
      <c r="F506" s="120">
        <v>0.6818204408082738</v>
      </c>
      <c r="G506" s="24"/>
      <c r="H506" s="49">
        <f>+H507</f>
        <v>484861.8073246341</v>
      </c>
      <c r="I506" s="97">
        <f>+H506/$H$631*100</f>
        <v>0.7694708928594626</v>
      </c>
      <c r="J506" s="24"/>
      <c r="K506" s="49">
        <f>+K507</f>
        <v>293335.9640280477</v>
      </c>
      <c r="L506" s="151">
        <f>+K506/$K$631*100</f>
        <v>0.5062443762044155</v>
      </c>
    </row>
    <row r="507" spans="1:12" ht="13.5">
      <c r="A507" s="21"/>
      <c r="B507" s="22"/>
      <c r="C507" s="22"/>
      <c r="D507" s="26" t="s">
        <v>196</v>
      </c>
      <c r="E507" s="27">
        <v>416257.89781677077</v>
      </c>
      <c r="F507" s="124"/>
      <c r="G507" s="72"/>
      <c r="H507" s="27">
        <v>484861.8073246341</v>
      </c>
      <c r="I507" s="106"/>
      <c r="J507" s="72"/>
      <c r="K507" s="27">
        <v>293335.9640280477</v>
      </c>
      <c r="L507" s="141"/>
    </row>
    <row r="508" spans="1:12" ht="13.5">
      <c r="A508" s="29"/>
      <c r="B508" s="30"/>
      <c r="C508" s="31"/>
      <c r="D508" s="31"/>
      <c r="E508" s="54"/>
      <c r="F508" s="118"/>
      <c r="G508" s="16"/>
      <c r="H508" s="54"/>
      <c r="I508" s="95"/>
      <c r="J508" s="16"/>
      <c r="K508" s="54"/>
      <c r="L508" s="155"/>
    </row>
    <row r="509" spans="1:12" ht="13.5">
      <c r="A509" s="21"/>
      <c r="B509" s="22"/>
      <c r="C509" s="22" t="s">
        <v>212</v>
      </c>
      <c r="D509" s="22"/>
      <c r="E509" s="49">
        <v>147740.3181843268</v>
      </c>
      <c r="F509" s="120">
        <v>0.24199509342146563</v>
      </c>
      <c r="G509" s="24"/>
      <c r="H509" s="49">
        <f>+H510</f>
        <v>141799.6746266681</v>
      </c>
      <c r="I509" s="97">
        <f>+H509/$H$631*100</f>
        <v>0.22503468120991774</v>
      </c>
      <c r="J509" s="24"/>
      <c r="K509" s="49">
        <f>+K510</f>
        <v>133547.31377262</v>
      </c>
      <c r="L509" s="151">
        <f>+K509/$K$631*100</f>
        <v>0.2304783076245331</v>
      </c>
    </row>
    <row r="510" spans="1:12" ht="13.5">
      <c r="A510" s="21"/>
      <c r="B510" s="22"/>
      <c r="C510" s="22"/>
      <c r="D510" s="26" t="s">
        <v>196</v>
      </c>
      <c r="E510" s="27">
        <v>147740.3181843268</v>
      </c>
      <c r="F510" s="121"/>
      <c r="G510" s="28"/>
      <c r="H510" s="27">
        <v>141799.6746266681</v>
      </c>
      <c r="I510" s="101"/>
      <c r="J510" s="28"/>
      <c r="K510" s="27">
        <v>133547.31377262</v>
      </c>
      <c r="L510" s="141"/>
    </row>
    <row r="511" spans="1:12" ht="13.5">
      <c r="A511" s="29"/>
      <c r="B511" s="30"/>
      <c r="C511" s="31"/>
      <c r="D511" s="31"/>
      <c r="E511" s="74"/>
      <c r="F511" s="132"/>
      <c r="G511" s="75"/>
      <c r="H511" s="74"/>
      <c r="I511" s="113"/>
      <c r="J511" s="75"/>
      <c r="K511" s="74"/>
      <c r="L511" s="158"/>
    </row>
    <row r="512" spans="1:12" ht="13.5">
      <c r="A512" s="21"/>
      <c r="B512" s="22"/>
      <c r="C512" s="22" t="s">
        <v>213</v>
      </c>
      <c r="D512" s="26"/>
      <c r="E512" s="49">
        <v>3473.867655</v>
      </c>
      <c r="F512" s="121">
        <v>0.005690111799114258</v>
      </c>
      <c r="G512" s="28"/>
      <c r="H512" s="49">
        <f>+H513</f>
        <v>3150.06945</v>
      </c>
      <c r="I512" s="97">
        <f>+H512/$H$631*100</f>
        <v>0.004999129062433924</v>
      </c>
      <c r="J512" s="28"/>
      <c r="K512" s="49">
        <f>+K513</f>
        <v>0</v>
      </c>
      <c r="L512" s="161">
        <f>+K512/$H$631*100</f>
        <v>0</v>
      </c>
    </row>
    <row r="513" spans="1:12" ht="13.5">
      <c r="A513" s="21"/>
      <c r="B513" s="22"/>
      <c r="C513" s="22"/>
      <c r="D513" s="26" t="s">
        <v>196</v>
      </c>
      <c r="E513" s="27">
        <v>3473.867655</v>
      </c>
      <c r="F513" s="121"/>
      <c r="G513" s="28"/>
      <c r="H513" s="27">
        <v>3150.06945</v>
      </c>
      <c r="I513" s="101"/>
      <c r="J513" s="28"/>
      <c r="K513" s="27">
        <v>0</v>
      </c>
      <c r="L513" s="141"/>
    </row>
    <row r="514" spans="1:12" ht="13.5">
      <c r="A514" s="29"/>
      <c r="B514" s="30"/>
      <c r="C514" s="30"/>
      <c r="D514" s="31"/>
      <c r="E514" s="54"/>
      <c r="F514" s="122"/>
      <c r="G514" s="33"/>
      <c r="H514" s="54"/>
      <c r="I514" s="102"/>
      <c r="J514" s="33"/>
      <c r="K514" s="54"/>
      <c r="L514" s="155"/>
    </row>
    <row r="515" spans="1:12" ht="13.5">
      <c r="A515" s="21"/>
      <c r="B515" s="22"/>
      <c r="C515" s="22" t="s">
        <v>214</v>
      </c>
      <c r="D515" s="26"/>
      <c r="E515" s="49">
        <v>50477.84082</v>
      </c>
      <c r="F515" s="120">
        <v>0.08268149111273305</v>
      </c>
      <c r="G515" s="24"/>
      <c r="H515" s="49">
        <f>+H516</f>
        <v>46109.0988015</v>
      </c>
      <c r="I515" s="97">
        <f>+H515/$H$631*100</f>
        <v>0.07317468377124696</v>
      </c>
      <c r="J515" s="24"/>
      <c r="K515" s="49">
        <f>+K516</f>
        <v>0</v>
      </c>
      <c r="L515" s="161">
        <f>+K515/$H$631*100</f>
        <v>0</v>
      </c>
    </row>
    <row r="516" spans="1:12" ht="13.5">
      <c r="A516" s="21"/>
      <c r="B516" s="22"/>
      <c r="C516" s="22"/>
      <c r="D516" s="26" t="s">
        <v>196</v>
      </c>
      <c r="E516" s="27">
        <v>50477.84082</v>
      </c>
      <c r="F516" s="121"/>
      <c r="G516" s="28"/>
      <c r="H516" s="27">
        <v>46109.0988015</v>
      </c>
      <c r="I516" s="101"/>
      <c r="J516" s="28"/>
      <c r="K516" s="27">
        <v>0</v>
      </c>
      <c r="L516" s="141"/>
    </row>
    <row r="517" spans="1:12" ht="13.5">
      <c r="A517" s="29"/>
      <c r="B517" s="30"/>
      <c r="C517" s="31"/>
      <c r="D517" s="31"/>
      <c r="E517" s="54"/>
      <c r="F517" s="118"/>
      <c r="G517" s="16"/>
      <c r="H517" s="54"/>
      <c r="I517" s="95"/>
      <c r="J517" s="16"/>
      <c r="K517" s="54"/>
      <c r="L517" s="155"/>
    </row>
    <row r="518" spans="1:12" ht="13.5">
      <c r="A518" s="21"/>
      <c r="B518" s="22"/>
      <c r="C518" s="22" t="s">
        <v>215</v>
      </c>
      <c r="D518" s="26"/>
      <c r="E518" s="49">
        <v>167778.5028166341</v>
      </c>
      <c r="F518" s="120">
        <v>0.2748171586619222</v>
      </c>
      <c r="G518" s="24"/>
      <c r="H518" s="49">
        <f>+H519</f>
        <v>169662.3169015966</v>
      </c>
      <c r="I518" s="97">
        <f>+H518/$H$631*100</f>
        <v>0.2692524189340162</v>
      </c>
      <c r="J518" s="24"/>
      <c r="K518" s="49">
        <f>+K519</f>
        <v>61673.998884912995</v>
      </c>
      <c r="L518" s="151">
        <f>+K518/$K$631*100</f>
        <v>0.10643807416174601</v>
      </c>
    </row>
    <row r="519" spans="1:12" ht="13.5">
      <c r="A519" s="21"/>
      <c r="B519" s="22"/>
      <c r="C519" s="22"/>
      <c r="D519" s="26" t="s">
        <v>196</v>
      </c>
      <c r="E519" s="27">
        <v>167778.5028166341</v>
      </c>
      <c r="F519" s="124"/>
      <c r="G519" s="72"/>
      <c r="H519" s="27">
        <v>169662.3169015966</v>
      </c>
      <c r="I519" s="106"/>
      <c r="J519" s="72"/>
      <c r="K519" s="27">
        <v>61673.998884912995</v>
      </c>
      <c r="L519" s="141"/>
    </row>
    <row r="520" spans="1:12" ht="13.5">
      <c r="A520" s="29"/>
      <c r="B520" s="30"/>
      <c r="C520" s="30"/>
      <c r="D520" s="31"/>
      <c r="E520" s="32"/>
      <c r="F520" s="127"/>
      <c r="G520" s="76"/>
      <c r="H520" s="32"/>
      <c r="I520" s="109"/>
      <c r="J520" s="76"/>
      <c r="K520" s="32"/>
      <c r="L520" s="142"/>
    </row>
    <row r="521" spans="1:12" ht="13.5">
      <c r="A521" s="21"/>
      <c r="B521" s="22"/>
      <c r="C521" s="22" t="s">
        <v>216</v>
      </c>
      <c r="D521" s="26"/>
      <c r="E521" s="50"/>
      <c r="F521" s="124"/>
      <c r="G521" s="72"/>
      <c r="H521" s="49">
        <f>+H522</f>
        <v>124628.63125748509</v>
      </c>
      <c r="I521" s="97">
        <f>+H521/$H$631*100</f>
        <v>0.19778440520752794</v>
      </c>
      <c r="J521" s="72"/>
      <c r="K521" s="49">
        <f>+K522</f>
        <v>120453.8675988085</v>
      </c>
      <c r="L521" s="151">
        <f>+K521/$K$631*100</f>
        <v>0.2078814074708462</v>
      </c>
    </row>
    <row r="522" spans="1:12" ht="13.5">
      <c r="A522" s="21"/>
      <c r="B522" s="22"/>
      <c r="C522" s="22"/>
      <c r="D522" s="26" t="s">
        <v>196</v>
      </c>
      <c r="E522" s="50"/>
      <c r="F522" s="124"/>
      <c r="G522" s="72"/>
      <c r="H522" s="50">
        <v>124628.63125748509</v>
      </c>
      <c r="I522" s="106"/>
      <c r="J522" s="72"/>
      <c r="K522" s="50">
        <v>120453.8675988085</v>
      </c>
      <c r="L522" s="152"/>
    </row>
    <row r="523" spans="1:12" ht="13.5">
      <c r="A523" s="21"/>
      <c r="B523" s="22"/>
      <c r="C523" s="22"/>
      <c r="D523" s="26"/>
      <c r="E523" s="50"/>
      <c r="F523" s="124"/>
      <c r="G523" s="72"/>
      <c r="H523" s="50"/>
      <c r="I523" s="106"/>
      <c r="J523" s="72"/>
      <c r="K523" s="50"/>
      <c r="L523" s="152"/>
    </row>
    <row r="524" spans="1:12" s="25" customFormat="1" ht="13.5">
      <c r="A524" s="39"/>
      <c r="B524" s="40"/>
      <c r="C524" s="40" t="s">
        <v>217</v>
      </c>
      <c r="D524" s="40"/>
      <c r="E524" s="55">
        <v>218383.4884210123</v>
      </c>
      <c r="F524" s="123">
        <v>0.3577069098782734</v>
      </c>
      <c r="G524" s="43"/>
      <c r="H524" s="55">
        <f>+H525</f>
        <v>198652.4256558155</v>
      </c>
      <c r="I524" s="103">
        <f>+H524/$H$631*100</f>
        <v>0.31525943480991564</v>
      </c>
      <c r="J524" s="43"/>
      <c r="K524" s="55">
        <f>+K525</f>
        <v>241952.5718532806</v>
      </c>
      <c r="L524" s="156">
        <f>+K524/$K$631*100</f>
        <v>0.4175660124552825</v>
      </c>
    </row>
    <row r="525" spans="1:12" ht="13.5">
      <c r="A525" s="21"/>
      <c r="B525" s="22"/>
      <c r="C525" s="22"/>
      <c r="D525" s="26" t="s">
        <v>196</v>
      </c>
      <c r="E525" s="27">
        <v>218383.4884210123</v>
      </c>
      <c r="F525" s="124"/>
      <c r="G525" s="72"/>
      <c r="H525" s="27">
        <v>198652.4256558155</v>
      </c>
      <c r="I525" s="106"/>
      <c r="J525" s="72"/>
      <c r="K525" s="27">
        <v>241952.5718532806</v>
      </c>
      <c r="L525" s="141"/>
    </row>
    <row r="526" spans="1:12" ht="13.5">
      <c r="A526" s="36"/>
      <c r="B526" s="31"/>
      <c r="C526" s="31"/>
      <c r="D526" s="31"/>
      <c r="E526" s="32"/>
      <c r="F526" s="127"/>
      <c r="G526" s="76"/>
      <c r="H526" s="32"/>
      <c r="I526" s="109"/>
      <c r="J526" s="76"/>
      <c r="K526" s="32"/>
      <c r="L526" s="142"/>
    </row>
    <row r="527" spans="1:12" ht="13.5">
      <c r="A527" s="35"/>
      <c r="B527" s="26"/>
      <c r="C527" s="22" t="s">
        <v>218</v>
      </c>
      <c r="D527" s="26"/>
      <c r="E527" s="50"/>
      <c r="F527" s="124"/>
      <c r="G527" s="72"/>
      <c r="H527" s="49">
        <f>+H528</f>
        <v>117252.5342168088</v>
      </c>
      <c r="I527" s="97">
        <f>+H527/$H$631*100</f>
        <v>0.1860786121548136</v>
      </c>
      <c r="J527" s="72"/>
      <c r="K527" s="49">
        <f>+K528</f>
        <v>0</v>
      </c>
      <c r="L527" s="161">
        <f>+K527/$H$631*100</f>
        <v>0</v>
      </c>
    </row>
    <row r="528" spans="1:12" ht="13.5">
      <c r="A528" s="35"/>
      <c r="B528" s="26"/>
      <c r="C528" s="26"/>
      <c r="D528" s="26" t="s">
        <v>196</v>
      </c>
      <c r="E528" s="50"/>
      <c r="F528" s="124"/>
      <c r="G528" s="72"/>
      <c r="H528" s="50">
        <v>117252.5342168088</v>
      </c>
      <c r="I528" s="106"/>
      <c r="J528" s="72"/>
      <c r="K528" s="27">
        <v>0</v>
      </c>
      <c r="L528" s="141"/>
    </row>
    <row r="529" spans="1:12" ht="13.5">
      <c r="A529" s="35"/>
      <c r="B529" s="26"/>
      <c r="C529" s="26"/>
      <c r="D529" s="26"/>
      <c r="E529" s="50"/>
      <c r="F529" s="124"/>
      <c r="G529" s="72"/>
      <c r="H529" s="50"/>
      <c r="I529" s="106"/>
      <c r="J529" s="72"/>
      <c r="K529" s="50"/>
      <c r="L529" s="152"/>
    </row>
    <row r="530" spans="1:12" ht="13.5">
      <c r="A530" s="39"/>
      <c r="B530" s="40"/>
      <c r="C530" s="40" t="s">
        <v>219</v>
      </c>
      <c r="D530" s="41"/>
      <c r="E530" s="55">
        <v>30121.022245285803</v>
      </c>
      <c r="F530" s="129">
        <v>0.04933751112613523</v>
      </c>
      <c r="G530" s="77"/>
      <c r="H530" s="55">
        <f>+H531</f>
        <v>84043.29031876249</v>
      </c>
      <c r="I530" s="103">
        <f>+H530/$H$631*100</f>
        <v>0.13337587053361544</v>
      </c>
      <c r="J530" s="77"/>
      <c r="K530" s="55">
        <f>+K531</f>
        <v>124136.82741750179</v>
      </c>
      <c r="L530" s="156">
        <f>+K530/$K$631*100</f>
        <v>0.2142375244310633</v>
      </c>
    </row>
    <row r="531" spans="1:12" ht="13.5">
      <c r="A531" s="21"/>
      <c r="B531" s="22"/>
      <c r="C531" s="22"/>
      <c r="D531" s="26" t="s">
        <v>196</v>
      </c>
      <c r="E531" s="27">
        <v>30121.022245285803</v>
      </c>
      <c r="F531" s="124"/>
      <c r="G531" s="72"/>
      <c r="H531" s="27">
        <v>84043.29031876249</v>
      </c>
      <c r="I531" s="106"/>
      <c r="J531" s="72"/>
      <c r="K531" s="27">
        <v>124136.82741750179</v>
      </c>
      <c r="L531" s="141"/>
    </row>
    <row r="532" spans="1:12" ht="13.5">
      <c r="A532" s="29"/>
      <c r="B532" s="30"/>
      <c r="C532" s="30"/>
      <c r="D532" s="31"/>
      <c r="E532" s="37"/>
      <c r="F532" s="127"/>
      <c r="G532" s="76"/>
      <c r="H532" s="37"/>
      <c r="I532" s="109"/>
      <c r="J532" s="76"/>
      <c r="K532" s="37"/>
      <c r="L532" s="143"/>
    </row>
    <row r="533" spans="1:12" ht="13.5">
      <c r="A533" s="35"/>
      <c r="B533" s="26"/>
      <c r="C533" s="22" t="s">
        <v>220</v>
      </c>
      <c r="D533" s="26"/>
      <c r="E533" s="49">
        <v>257017.91331157912</v>
      </c>
      <c r="F533" s="120">
        <v>0.4209891701006502</v>
      </c>
      <c r="G533" s="24"/>
      <c r="H533" s="49">
        <f>+H534</f>
        <v>246474.9714679961</v>
      </c>
      <c r="I533" s="97">
        <f>+H533/$H$631*100</f>
        <v>0.3911533420408339</v>
      </c>
      <c r="J533" s="24"/>
      <c r="K533" s="49">
        <f>+K534</f>
        <v>17425.1487909255</v>
      </c>
      <c r="L533" s="151">
        <f>+K533/$K$631*100</f>
        <v>0.030072628868268395</v>
      </c>
    </row>
    <row r="534" spans="1:12" ht="13.5">
      <c r="A534" s="35"/>
      <c r="B534" s="26"/>
      <c r="C534" s="26" t="s">
        <v>200</v>
      </c>
      <c r="D534" s="26" t="s">
        <v>196</v>
      </c>
      <c r="E534" s="27">
        <v>257017.91331157912</v>
      </c>
      <c r="F534" s="124"/>
      <c r="G534" s="72"/>
      <c r="H534" s="27">
        <v>246474.9714679961</v>
      </c>
      <c r="I534" s="106"/>
      <c r="J534" s="72"/>
      <c r="K534" s="27">
        <v>17425.1487909255</v>
      </c>
      <c r="L534" s="141"/>
    </row>
    <row r="535" spans="1:12" ht="13.5">
      <c r="A535" s="29"/>
      <c r="B535" s="30"/>
      <c r="C535" s="30"/>
      <c r="D535" s="31"/>
      <c r="E535" s="32"/>
      <c r="F535" s="122"/>
      <c r="G535" s="33"/>
      <c r="H535" s="32"/>
      <c r="I535" s="102"/>
      <c r="J535" s="33"/>
      <c r="K535" s="32"/>
      <c r="L535" s="142"/>
    </row>
    <row r="536" spans="1:12" ht="13.5">
      <c r="A536" s="21"/>
      <c r="B536" s="22"/>
      <c r="C536" s="22" t="s">
        <v>221</v>
      </c>
      <c r="D536" s="26"/>
      <c r="E536" s="49">
        <v>0</v>
      </c>
      <c r="F536" s="120">
        <v>0</v>
      </c>
      <c r="G536" s="24"/>
      <c r="H536" s="49">
        <f>+H537</f>
        <v>0</v>
      </c>
      <c r="I536" s="97">
        <f>+H536/$H$631*100</f>
        <v>0</v>
      </c>
      <c r="J536" s="24"/>
      <c r="K536" s="49">
        <f>+K537</f>
        <v>0</v>
      </c>
      <c r="L536" s="161">
        <f>+K536/$H$631*100</f>
        <v>0</v>
      </c>
    </row>
    <row r="537" spans="1:12" ht="13.5">
      <c r="A537" s="21"/>
      <c r="B537" s="22"/>
      <c r="C537" s="22"/>
      <c r="D537" s="26" t="s">
        <v>196</v>
      </c>
      <c r="E537" s="27">
        <v>0</v>
      </c>
      <c r="F537" s="124"/>
      <c r="G537" s="72"/>
      <c r="H537" s="27"/>
      <c r="I537" s="106"/>
      <c r="J537" s="72"/>
      <c r="K537" s="27">
        <v>0</v>
      </c>
      <c r="L537" s="141"/>
    </row>
    <row r="538" spans="1:12" ht="13.5">
      <c r="A538" s="29"/>
      <c r="B538" s="30"/>
      <c r="C538" s="30"/>
      <c r="D538" s="31"/>
      <c r="E538" s="37"/>
      <c r="F538" s="127"/>
      <c r="G538" s="76"/>
      <c r="H538" s="37"/>
      <c r="I538" s="109"/>
      <c r="J538" s="76"/>
      <c r="K538" s="37"/>
      <c r="L538" s="143"/>
    </row>
    <row r="539" spans="1:12" ht="13.5">
      <c r="A539" s="21"/>
      <c r="B539" s="22"/>
      <c r="C539" s="22" t="s">
        <v>222</v>
      </c>
      <c r="D539" s="26"/>
      <c r="E539" s="23">
        <v>163812.9096846287</v>
      </c>
      <c r="F539" s="126">
        <v>0.26832161233953056</v>
      </c>
      <c r="G539" s="73"/>
      <c r="H539" s="23">
        <f>+H540</f>
        <v>0</v>
      </c>
      <c r="I539" s="97">
        <f>+H539/$H$631*100</f>
        <v>0</v>
      </c>
      <c r="J539" s="73"/>
      <c r="K539" s="49">
        <f>+K540</f>
        <v>0</v>
      </c>
      <c r="L539" s="161">
        <f>+K539/$H$631*100</f>
        <v>0</v>
      </c>
    </row>
    <row r="540" spans="1:12" ht="13.5">
      <c r="A540" s="21"/>
      <c r="B540" s="22"/>
      <c r="C540" s="22"/>
      <c r="D540" s="26" t="s">
        <v>196</v>
      </c>
      <c r="E540" s="27">
        <v>163812.9096846287</v>
      </c>
      <c r="F540" s="124"/>
      <c r="G540" s="72"/>
      <c r="H540" s="27"/>
      <c r="I540" s="106"/>
      <c r="J540" s="72"/>
      <c r="K540" s="27">
        <v>0</v>
      </c>
      <c r="L540" s="141"/>
    </row>
    <row r="541" spans="1:12" ht="13.5">
      <c r="A541" s="29"/>
      <c r="B541" s="30"/>
      <c r="C541" s="30"/>
      <c r="D541" s="31"/>
      <c r="E541" s="32"/>
      <c r="F541" s="122"/>
      <c r="G541" s="33"/>
      <c r="H541" s="32"/>
      <c r="I541" s="102"/>
      <c r="J541" s="33"/>
      <c r="K541" s="32"/>
      <c r="L541" s="142"/>
    </row>
    <row r="542" spans="1:12" s="25" customFormat="1" ht="13.5">
      <c r="A542" s="21"/>
      <c r="B542" s="22"/>
      <c r="C542" s="22" t="s">
        <v>223</v>
      </c>
      <c r="D542" s="22"/>
      <c r="E542" s="49">
        <v>152965.53215326398</v>
      </c>
      <c r="F542" s="120">
        <v>0.25055386842682664</v>
      </c>
      <c r="G542" s="24"/>
      <c r="H542" s="49">
        <f>+H543</f>
        <v>89223.0182844827</v>
      </c>
      <c r="I542" s="97">
        <f>+H542/$H$631*100</f>
        <v>0.14159604758683364</v>
      </c>
      <c r="J542" s="24"/>
      <c r="K542" s="49">
        <f>+K543</f>
        <v>84583.96440830479</v>
      </c>
      <c r="L542" s="151">
        <f>+K542/$K$631*100</f>
        <v>0.14597649640629964</v>
      </c>
    </row>
    <row r="543" spans="1:12" ht="13.5">
      <c r="A543" s="35"/>
      <c r="B543" s="26"/>
      <c r="C543" s="26" t="s">
        <v>200</v>
      </c>
      <c r="D543" s="26" t="s">
        <v>196</v>
      </c>
      <c r="E543" s="27">
        <v>152965.53215326398</v>
      </c>
      <c r="F543" s="124"/>
      <c r="G543" s="72"/>
      <c r="H543" s="27">
        <v>89223.0182844827</v>
      </c>
      <c r="I543" s="106"/>
      <c r="J543" s="72"/>
      <c r="K543" s="27">
        <v>84583.96440830479</v>
      </c>
      <c r="L543" s="141"/>
    </row>
    <row r="544" spans="1:12" ht="13.5">
      <c r="A544" s="29"/>
      <c r="B544" s="30"/>
      <c r="C544" s="30"/>
      <c r="D544" s="31"/>
      <c r="E544" s="32"/>
      <c r="F544" s="122"/>
      <c r="G544" s="33"/>
      <c r="H544" s="32"/>
      <c r="I544" s="102"/>
      <c r="J544" s="33"/>
      <c r="K544" s="32"/>
      <c r="L544" s="142"/>
    </row>
    <row r="545" spans="1:12" ht="13.5">
      <c r="A545" s="35"/>
      <c r="B545" s="26"/>
      <c r="C545" s="22" t="s">
        <v>224</v>
      </c>
      <c r="D545" s="26"/>
      <c r="E545" s="49">
        <v>203578.129213865</v>
      </c>
      <c r="F545" s="126">
        <v>0.333456087025693</v>
      </c>
      <c r="G545" s="73"/>
      <c r="H545" s="49">
        <f>+H546</f>
        <v>124011.6492741614</v>
      </c>
      <c r="I545" s="97">
        <f>+H545/$H$631*100</f>
        <v>0.19680526090204872</v>
      </c>
      <c r="J545" s="73"/>
      <c r="K545" s="49">
        <f>+K546</f>
        <v>105657.94817710712</v>
      </c>
      <c r="L545" s="151">
        <f>+K545/$K$631*100</f>
        <v>0.1823463489831191</v>
      </c>
    </row>
    <row r="546" spans="1:12" ht="13.5">
      <c r="A546" s="35"/>
      <c r="B546" s="26"/>
      <c r="C546" s="26"/>
      <c r="D546" s="26" t="s">
        <v>196</v>
      </c>
      <c r="E546" s="27">
        <v>203578.129213865</v>
      </c>
      <c r="F546" s="124"/>
      <c r="G546" s="72"/>
      <c r="H546" s="27">
        <v>124011.6492741614</v>
      </c>
      <c r="I546" s="106"/>
      <c r="J546" s="72"/>
      <c r="K546" s="27">
        <v>105657.94817710712</v>
      </c>
      <c r="L546" s="141"/>
    </row>
    <row r="547" spans="1:12" ht="13.5">
      <c r="A547" s="36"/>
      <c r="B547" s="31"/>
      <c r="C547" s="31"/>
      <c r="D547" s="31"/>
      <c r="E547" s="32"/>
      <c r="F547" s="127"/>
      <c r="G547" s="76"/>
      <c r="H547" s="32"/>
      <c r="I547" s="109"/>
      <c r="J547" s="76"/>
      <c r="K547" s="32"/>
      <c r="L547" s="142"/>
    </row>
    <row r="548" spans="1:12" ht="13.5">
      <c r="A548" s="35"/>
      <c r="B548" s="26"/>
      <c r="C548" s="22" t="s">
        <v>225</v>
      </c>
      <c r="D548" s="26"/>
      <c r="E548" s="49">
        <v>389761.07958719216</v>
      </c>
      <c r="F548" s="126">
        <v>0.6384192888299867</v>
      </c>
      <c r="G548" s="73"/>
      <c r="H548" s="49">
        <f>+H549</f>
        <v>345918.45107322116</v>
      </c>
      <c r="I548" s="97">
        <f>+H548/$H$631*100</f>
        <v>0.5489691606616062</v>
      </c>
      <c r="J548" s="73"/>
      <c r="K548" s="49">
        <f>+K549</f>
        <v>266578.9544934908</v>
      </c>
      <c r="L548" s="151">
        <f>+K548/$K$631*100</f>
        <v>0.4600666576086072</v>
      </c>
    </row>
    <row r="549" spans="1:12" ht="13.5">
      <c r="A549" s="35"/>
      <c r="B549" s="26"/>
      <c r="C549" s="26"/>
      <c r="D549" s="26" t="s">
        <v>196</v>
      </c>
      <c r="E549" s="27">
        <v>389761.07958719216</v>
      </c>
      <c r="F549" s="124"/>
      <c r="G549" s="72"/>
      <c r="H549" s="27">
        <v>345918.45107322116</v>
      </c>
      <c r="I549" s="106"/>
      <c r="J549" s="72"/>
      <c r="K549" s="27">
        <v>266578.9544934908</v>
      </c>
      <c r="L549" s="141"/>
    </row>
    <row r="550" spans="1:12" ht="13.5">
      <c r="A550" s="36"/>
      <c r="B550" s="31"/>
      <c r="C550" s="31"/>
      <c r="D550" s="31"/>
      <c r="E550" s="32"/>
      <c r="F550" s="127"/>
      <c r="G550" s="76"/>
      <c r="H550" s="32"/>
      <c r="I550" s="109"/>
      <c r="J550" s="76"/>
      <c r="K550" s="32"/>
      <c r="L550" s="142"/>
    </row>
    <row r="551" spans="1:12" ht="13.5">
      <c r="A551" s="35"/>
      <c r="B551" s="26"/>
      <c r="C551" s="22" t="s">
        <v>226</v>
      </c>
      <c r="D551" s="26"/>
      <c r="E551" s="49">
        <v>20037.3426</v>
      </c>
      <c r="F551" s="126">
        <v>0.03282068601175734</v>
      </c>
      <c r="G551" s="73"/>
      <c r="H551" s="49">
        <f>+H552</f>
        <v>110612.589771331</v>
      </c>
      <c r="I551" s="97">
        <f>+H551/$H$631*100</f>
        <v>0.17554108599000642</v>
      </c>
      <c r="J551" s="73"/>
      <c r="K551" s="49">
        <f>+K552</f>
        <v>177098.06364953122</v>
      </c>
      <c r="L551" s="151">
        <f>+K551/$K$631*100</f>
        <v>0.3056389592607006</v>
      </c>
    </row>
    <row r="552" spans="1:12" ht="13.5">
      <c r="A552" s="35"/>
      <c r="B552" s="26"/>
      <c r="C552" s="26"/>
      <c r="D552" s="26" t="s">
        <v>196</v>
      </c>
      <c r="E552" s="27">
        <v>20037.3426</v>
      </c>
      <c r="F552" s="124"/>
      <c r="G552" s="72"/>
      <c r="H552" s="27">
        <v>110612.589771331</v>
      </c>
      <c r="I552" s="106"/>
      <c r="J552" s="72"/>
      <c r="K552" s="27">
        <v>177098.06364953122</v>
      </c>
      <c r="L552" s="141"/>
    </row>
    <row r="553" spans="1:12" ht="13.5">
      <c r="A553" s="36"/>
      <c r="B553" s="31"/>
      <c r="C553" s="31"/>
      <c r="D553" s="31"/>
      <c r="E553" s="32"/>
      <c r="F553" s="127"/>
      <c r="G553" s="76"/>
      <c r="H553" s="32"/>
      <c r="I553" s="109"/>
      <c r="J553" s="76"/>
      <c r="K553" s="32"/>
      <c r="L553" s="142"/>
    </row>
    <row r="554" spans="1:12" ht="13.5">
      <c r="A554" s="35"/>
      <c r="B554" s="26"/>
      <c r="C554" s="22" t="s">
        <v>227</v>
      </c>
      <c r="D554" s="26"/>
      <c r="E554" s="49">
        <v>44514.3802269531</v>
      </c>
      <c r="F554" s="126">
        <v>0.07291348586497728</v>
      </c>
      <c r="G554" s="73"/>
      <c r="H554" s="49">
        <f>+H555</f>
        <v>43271.164237925</v>
      </c>
      <c r="I554" s="97">
        <f>+H554/$H$631*100</f>
        <v>0.06867090968650305</v>
      </c>
      <c r="J554" s="73"/>
      <c r="K554" s="49">
        <f>+K555</f>
        <v>129708.13503436421</v>
      </c>
      <c r="L554" s="151">
        <f>+K554/$K$631*100</f>
        <v>0.22385258529987567</v>
      </c>
    </row>
    <row r="555" spans="1:12" ht="13.5">
      <c r="A555" s="35"/>
      <c r="B555" s="26"/>
      <c r="C555" s="26"/>
      <c r="D555" s="26" t="s">
        <v>196</v>
      </c>
      <c r="E555" s="27">
        <v>44514.3802269531</v>
      </c>
      <c r="F555" s="124"/>
      <c r="G555" s="72"/>
      <c r="H555" s="27">
        <v>43271.164237925</v>
      </c>
      <c r="I555" s="106"/>
      <c r="J555" s="72"/>
      <c r="K555" s="27">
        <v>129708.13503436421</v>
      </c>
      <c r="L555" s="141"/>
    </row>
    <row r="556" spans="1:12" ht="13.5">
      <c r="A556" s="36"/>
      <c r="B556" s="31"/>
      <c r="C556" s="31"/>
      <c r="D556" s="31"/>
      <c r="E556" s="54"/>
      <c r="F556" s="128"/>
      <c r="G556" s="78"/>
      <c r="H556" s="54"/>
      <c r="I556" s="110"/>
      <c r="J556" s="78"/>
      <c r="K556" s="54"/>
      <c r="L556" s="155"/>
    </row>
    <row r="557" spans="1:12" ht="13.5">
      <c r="A557" s="35"/>
      <c r="B557" s="26"/>
      <c r="C557" s="22" t="s">
        <v>228</v>
      </c>
      <c r="D557" s="26"/>
      <c r="E557" s="49">
        <v>10577.731679999999</v>
      </c>
      <c r="F557" s="126">
        <v>0.01732607048331341</v>
      </c>
      <c r="G557" s="73"/>
      <c r="H557" s="49">
        <f>+H558</f>
        <v>9371.7855</v>
      </c>
      <c r="I557" s="97">
        <f>+H557/$H$631*100</f>
        <v>0.014872930899966934</v>
      </c>
      <c r="J557" s="73"/>
      <c r="K557" s="49">
        <f>+K558</f>
        <v>0</v>
      </c>
      <c r="L557" s="161">
        <f>+K557/$H$631*100</f>
        <v>0</v>
      </c>
    </row>
    <row r="558" spans="1:12" ht="13.5">
      <c r="A558" s="35"/>
      <c r="B558" s="26"/>
      <c r="C558" s="26"/>
      <c r="D558" s="26" t="s">
        <v>196</v>
      </c>
      <c r="E558" s="27">
        <v>10577.731679999999</v>
      </c>
      <c r="F558" s="124"/>
      <c r="G558" s="72"/>
      <c r="H558" s="27">
        <v>9371.7855</v>
      </c>
      <c r="I558" s="106"/>
      <c r="J558" s="72"/>
      <c r="K558" s="27">
        <v>0</v>
      </c>
      <c r="L558" s="141"/>
    </row>
    <row r="559" spans="1:12" ht="13.5">
      <c r="A559" s="36"/>
      <c r="B559" s="31"/>
      <c r="C559" s="31"/>
      <c r="D559" s="31"/>
      <c r="E559" s="32"/>
      <c r="F559" s="127"/>
      <c r="G559" s="76"/>
      <c r="H559" s="32"/>
      <c r="I559" s="109"/>
      <c r="J559" s="76"/>
      <c r="K559" s="32"/>
      <c r="L559" s="142"/>
    </row>
    <row r="560" spans="1:12" s="25" customFormat="1" ht="13.5">
      <c r="A560" s="21"/>
      <c r="B560" s="22"/>
      <c r="C560" s="22" t="s">
        <v>229</v>
      </c>
      <c r="D560" s="22"/>
      <c r="E560" s="49">
        <v>736751.8900106099</v>
      </c>
      <c r="F560" s="120">
        <v>1.2067819038342442</v>
      </c>
      <c r="G560" s="24"/>
      <c r="H560" s="49">
        <f>+H561</f>
        <v>369503.4361203501</v>
      </c>
      <c r="I560" s="97">
        <f>+H560/$H$631*100</f>
        <v>0.5863982986719354</v>
      </c>
      <c r="J560" s="24"/>
      <c r="K560" s="49">
        <f>+K561</f>
        <v>561368.4486221502</v>
      </c>
      <c r="L560" s="151">
        <f>+K560/$K$631*100</f>
        <v>0.9688195616763439</v>
      </c>
    </row>
    <row r="561" spans="1:12" ht="13.5">
      <c r="A561" s="21"/>
      <c r="B561" s="22"/>
      <c r="C561" s="22"/>
      <c r="D561" s="26" t="s">
        <v>196</v>
      </c>
      <c r="E561" s="27">
        <v>736751.8900106099</v>
      </c>
      <c r="F561" s="124"/>
      <c r="G561" s="72"/>
      <c r="H561" s="27">
        <v>369503.4361203501</v>
      </c>
      <c r="I561" s="106"/>
      <c r="J561" s="72"/>
      <c r="K561" s="27">
        <v>561368.4486221502</v>
      </c>
      <c r="L561" s="141"/>
    </row>
    <row r="562" spans="1:12" ht="13.5">
      <c r="A562" s="36"/>
      <c r="B562" s="31"/>
      <c r="C562" s="31"/>
      <c r="D562" s="31"/>
      <c r="E562" s="32"/>
      <c r="F562" s="127"/>
      <c r="G562" s="76"/>
      <c r="H562" s="32"/>
      <c r="I562" s="109"/>
      <c r="J562" s="76"/>
      <c r="K562" s="32"/>
      <c r="L562" s="142"/>
    </row>
    <row r="563" spans="1:12" ht="13.5">
      <c r="A563" s="21"/>
      <c r="B563" s="22"/>
      <c r="C563" s="22" t="s">
        <v>230</v>
      </c>
      <c r="D563" s="26"/>
      <c r="E563" s="49">
        <v>2731.7891496348</v>
      </c>
      <c r="F563" s="120">
        <v>0.004474605027239957</v>
      </c>
      <c r="G563" s="24"/>
      <c r="H563" s="49">
        <f>+H564</f>
        <v>2743.3467545624</v>
      </c>
      <c r="I563" s="97">
        <f>+H563/$H$631*100</f>
        <v>0.004353664167330241</v>
      </c>
      <c r="J563" s="24"/>
      <c r="K563" s="49">
        <f>+K564</f>
        <v>2483.2850936827</v>
      </c>
      <c r="L563" s="151">
        <f>+K563/$K$631*100</f>
        <v>0.00428569717782344</v>
      </c>
    </row>
    <row r="564" spans="1:12" ht="13.5">
      <c r="A564" s="21"/>
      <c r="B564" s="22"/>
      <c r="C564" s="22"/>
      <c r="D564" s="26" t="s">
        <v>196</v>
      </c>
      <c r="E564" s="27">
        <v>2731.7891496348</v>
      </c>
      <c r="F564" s="124"/>
      <c r="G564" s="72"/>
      <c r="H564" s="27">
        <v>2743.3467545624</v>
      </c>
      <c r="I564" s="106"/>
      <c r="J564" s="72"/>
      <c r="K564" s="27">
        <v>2483.2850936827</v>
      </c>
      <c r="L564" s="141"/>
    </row>
    <row r="565" spans="1:12" ht="13.5">
      <c r="A565" s="36"/>
      <c r="B565" s="31"/>
      <c r="C565" s="31"/>
      <c r="D565" s="31"/>
      <c r="E565" s="32"/>
      <c r="F565" s="127"/>
      <c r="G565" s="76"/>
      <c r="H565" s="32"/>
      <c r="I565" s="109"/>
      <c r="J565" s="76"/>
      <c r="K565" s="32"/>
      <c r="L565" s="142"/>
    </row>
    <row r="566" spans="1:12" ht="13.5">
      <c r="A566" s="21"/>
      <c r="B566" s="22"/>
      <c r="C566" s="22" t="s">
        <v>231</v>
      </c>
      <c r="D566" s="26"/>
      <c r="E566" s="49">
        <v>72254.6751506771</v>
      </c>
      <c r="F566" s="120">
        <v>0.11835142280802737</v>
      </c>
      <c r="G566" s="24"/>
      <c r="H566" s="49">
        <f>+H567</f>
        <v>64684.890109024695</v>
      </c>
      <c r="I566" s="97">
        <f>+H566/$H$631*100</f>
        <v>0.10265428085859188</v>
      </c>
      <c r="J566" s="24"/>
      <c r="K566" s="49">
        <f>+K567</f>
        <v>61009.5175028418</v>
      </c>
      <c r="L566" s="151">
        <f>+K566/$K$631*100</f>
        <v>0.10529130048235526</v>
      </c>
    </row>
    <row r="567" spans="1:12" ht="13.5">
      <c r="A567" s="21"/>
      <c r="B567" s="22"/>
      <c r="C567" s="22"/>
      <c r="D567" s="26" t="s">
        <v>196</v>
      </c>
      <c r="E567" s="27">
        <v>72254.6751506771</v>
      </c>
      <c r="F567" s="124"/>
      <c r="G567" s="72"/>
      <c r="H567" s="27">
        <v>64684.890109024695</v>
      </c>
      <c r="I567" s="106"/>
      <c r="J567" s="72"/>
      <c r="K567" s="27">
        <v>61009.5175028418</v>
      </c>
      <c r="L567" s="141"/>
    </row>
    <row r="568" spans="1:12" ht="13.5">
      <c r="A568" s="29"/>
      <c r="B568" s="30"/>
      <c r="C568" s="30"/>
      <c r="D568" s="31"/>
      <c r="E568" s="32"/>
      <c r="F568" s="127"/>
      <c r="G568" s="76"/>
      <c r="H568" s="32"/>
      <c r="I568" s="109"/>
      <c r="J568" s="76"/>
      <c r="K568" s="32"/>
      <c r="L568" s="142"/>
    </row>
    <row r="569" spans="1:12" ht="13.5">
      <c r="A569" s="21"/>
      <c r="B569" s="22"/>
      <c r="C569" s="22" t="s">
        <v>232</v>
      </c>
      <c r="D569" s="26"/>
      <c r="E569" s="49">
        <v>166343.262530537</v>
      </c>
      <c r="F569" s="120">
        <v>0.27246626953846037</v>
      </c>
      <c r="G569" s="24"/>
      <c r="H569" s="49">
        <f>+H570</f>
        <v>305475.7054152536</v>
      </c>
      <c r="I569" s="97">
        <f>+H569/$H$631*100</f>
        <v>0.48478692328796064</v>
      </c>
      <c r="J569" s="24"/>
      <c r="K569" s="49">
        <f>+K570</f>
        <v>296928.47921339754</v>
      </c>
      <c r="L569" s="151">
        <f>+K569/$K$631*100</f>
        <v>0.512444402222495</v>
      </c>
    </row>
    <row r="570" spans="1:12" ht="13.5">
      <c r="A570" s="21"/>
      <c r="B570" s="22"/>
      <c r="C570" s="22"/>
      <c r="D570" s="26" t="s">
        <v>196</v>
      </c>
      <c r="E570" s="50">
        <v>166343.262530537</v>
      </c>
      <c r="F570" s="124"/>
      <c r="G570" s="72"/>
      <c r="H570" s="50">
        <v>305475.7054152536</v>
      </c>
      <c r="I570" s="106"/>
      <c r="J570" s="72"/>
      <c r="K570" s="50">
        <v>296928.47921339754</v>
      </c>
      <c r="L570" s="152"/>
    </row>
    <row r="571" spans="1:12" ht="13.5">
      <c r="A571" s="29"/>
      <c r="B571" s="30"/>
      <c r="C571" s="30"/>
      <c r="D571" s="31"/>
      <c r="E571" s="32"/>
      <c r="F571" s="127"/>
      <c r="G571" s="76"/>
      <c r="H571" s="32"/>
      <c r="I571" s="109"/>
      <c r="J571" s="76"/>
      <c r="K571" s="32"/>
      <c r="L571" s="142"/>
    </row>
    <row r="572" spans="1:12" ht="13.5">
      <c r="A572" s="21"/>
      <c r="B572" s="22"/>
      <c r="C572" s="22" t="s">
        <v>233</v>
      </c>
      <c r="D572" s="26"/>
      <c r="E572" s="49">
        <v>50386.617060912</v>
      </c>
      <c r="F572" s="120">
        <v>0.0825320687859501</v>
      </c>
      <c r="G572" s="24"/>
      <c r="H572" s="49">
        <f>+H573</f>
        <v>46311.246106578605</v>
      </c>
      <c r="I572" s="97">
        <f>+H572/$H$631*100</f>
        <v>0.0734954895451359</v>
      </c>
      <c r="J572" s="24"/>
      <c r="K572" s="49">
        <f>+K573</f>
        <v>34807.1222341127</v>
      </c>
      <c r="L572" s="151">
        <f>+K572/$K$631*100</f>
        <v>0.060070744960527174</v>
      </c>
    </row>
    <row r="573" spans="1:12" ht="13.5">
      <c r="A573" s="21"/>
      <c r="B573" s="22"/>
      <c r="C573" s="22"/>
      <c r="D573" s="26" t="s">
        <v>196</v>
      </c>
      <c r="E573" s="27">
        <v>50386.617060912</v>
      </c>
      <c r="F573" s="124"/>
      <c r="G573" s="72"/>
      <c r="H573" s="27">
        <v>46311.246106578605</v>
      </c>
      <c r="I573" s="106"/>
      <c r="J573" s="72"/>
      <c r="K573" s="27">
        <v>34807.1222341127</v>
      </c>
      <c r="L573" s="141"/>
    </row>
    <row r="574" spans="1:12" ht="13.5">
      <c r="A574" s="29"/>
      <c r="B574" s="30"/>
      <c r="C574" s="30"/>
      <c r="D574" s="31"/>
      <c r="E574" s="37"/>
      <c r="F574" s="127"/>
      <c r="G574" s="76"/>
      <c r="H574" s="37"/>
      <c r="I574" s="109"/>
      <c r="J574" s="76"/>
      <c r="K574" s="37"/>
      <c r="L574" s="143"/>
    </row>
    <row r="575" spans="1:12" ht="13.5">
      <c r="A575" s="39"/>
      <c r="B575" s="40" t="s">
        <v>95</v>
      </c>
      <c r="C575" s="40"/>
      <c r="D575" s="41"/>
      <c r="E575" s="69"/>
      <c r="F575" s="130"/>
      <c r="G575" s="79"/>
      <c r="H575" s="42">
        <f>+H576+H580</f>
        <v>75007.1861275884</v>
      </c>
      <c r="I575" s="97">
        <f>+H575/$H$631*100</f>
        <v>0.11903566255081069</v>
      </c>
      <c r="J575" s="79"/>
      <c r="K575" s="42">
        <f>+K576+K580</f>
        <v>113107.5446255391</v>
      </c>
      <c r="L575" s="145">
        <f>+K575/$K$631*100</f>
        <v>0.1952029938186991</v>
      </c>
    </row>
    <row r="576" spans="1:12" ht="13.5">
      <c r="A576" s="29"/>
      <c r="B576" s="30" t="s">
        <v>96</v>
      </c>
      <c r="C576" s="30"/>
      <c r="D576" s="31"/>
      <c r="E576" s="37"/>
      <c r="F576" s="127"/>
      <c r="G576" s="76"/>
      <c r="H576" s="51">
        <f>+H577</f>
        <v>37551.854567588394</v>
      </c>
      <c r="I576" s="95">
        <f>+H576/$H$631*100</f>
        <v>0.05959442180461235</v>
      </c>
      <c r="J576" s="76"/>
      <c r="K576" s="51">
        <f>+K577</f>
        <v>39092.7871778691</v>
      </c>
      <c r="L576" s="153">
        <f>+K576/$K$631*100</f>
        <v>0.06746702104710223</v>
      </c>
    </row>
    <row r="577" spans="1:12" ht="13.5">
      <c r="A577" s="39"/>
      <c r="B577" s="40"/>
      <c r="C577" s="40" t="s">
        <v>234</v>
      </c>
      <c r="D577" s="41"/>
      <c r="E577" s="69"/>
      <c r="F577" s="130"/>
      <c r="G577" s="79"/>
      <c r="H577" s="42">
        <f>+H578</f>
        <v>37551.854567588394</v>
      </c>
      <c r="I577" s="97">
        <f>+H577/$H$631*100</f>
        <v>0.05959442180461235</v>
      </c>
      <c r="J577" s="79"/>
      <c r="K577" s="42">
        <f>+K578</f>
        <v>39092.7871778691</v>
      </c>
      <c r="L577" s="145">
        <f>+K577/$K$631*100</f>
        <v>0.06746702104710223</v>
      </c>
    </row>
    <row r="578" spans="1:12" ht="13.5">
      <c r="A578" s="21"/>
      <c r="B578" s="22"/>
      <c r="C578" s="22"/>
      <c r="D578" s="26" t="s">
        <v>235</v>
      </c>
      <c r="E578" s="27"/>
      <c r="F578" s="124"/>
      <c r="G578" s="72"/>
      <c r="H578" s="27">
        <v>37551.854567588394</v>
      </c>
      <c r="I578" s="106"/>
      <c r="J578" s="72"/>
      <c r="K578" s="27">
        <v>39092.7871778691</v>
      </c>
      <c r="L578" s="141"/>
    </row>
    <row r="579" spans="1:12" ht="13.5">
      <c r="A579" s="29"/>
      <c r="B579" s="30"/>
      <c r="C579" s="30"/>
      <c r="D579" s="31"/>
      <c r="E579" s="37"/>
      <c r="F579" s="127"/>
      <c r="G579" s="76"/>
      <c r="H579" s="37"/>
      <c r="I579" s="109"/>
      <c r="J579" s="76"/>
      <c r="K579" s="37"/>
      <c r="L579" s="143"/>
    </row>
    <row r="580" spans="1:12" ht="13.5">
      <c r="A580" s="39"/>
      <c r="B580" s="40" t="s">
        <v>109</v>
      </c>
      <c r="C580" s="40"/>
      <c r="D580" s="41"/>
      <c r="E580" s="69"/>
      <c r="F580" s="130"/>
      <c r="G580" s="79"/>
      <c r="H580" s="42">
        <f>+H581</f>
        <v>37455.331560000006</v>
      </c>
      <c r="I580" s="97">
        <f aca="true" t="shared" si="0" ref="I580:I586">+H580/$H$631*100</f>
        <v>0.059441240746198346</v>
      </c>
      <c r="J580" s="79"/>
      <c r="K580" s="42">
        <f>+K581</f>
        <v>74014.75744767</v>
      </c>
      <c r="L580" s="145">
        <f>+K580/$K$631*100</f>
        <v>0.12773597277159687</v>
      </c>
    </row>
    <row r="581" spans="1:12" ht="13.5">
      <c r="A581" s="21"/>
      <c r="B581" s="22"/>
      <c r="C581" s="22" t="s">
        <v>236</v>
      </c>
      <c r="D581" s="26"/>
      <c r="E581" s="27"/>
      <c r="F581" s="124"/>
      <c r="G581" s="72"/>
      <c r="H581" s="23">
        <f>+H582</f>
        <v>37455.331560000006</v>
      </c>
      <c r="I581" s="97">
        <f t="shared" si="0"/>
        <v>0.059441240746198346</v>
      </c>
      <c r="J581" s="72"/>
      <c r="K581" s="23">
        <f>+K582</f>
        <v>74014.75744767</v>
      </c>
      <c r="L581" s="140">
        <f>+K581/$K$631*100</f>
        <v>0.12773597277159687</v>
      </c>
    </row>
    <row r="582" spans="1:12" ht="13.5">
      <c r="A582" s="21"/>
      <c r="B582" s="22"/>
      <c r="C582" s="22"/>
      <c r="D582" s="26" t="s">
        <v>169</v>
      </c>
      <c r="E582" s="27"/>
      <c r="F582" s="124"/>
      <c r="G582" s="72"/>
      <c r="H582" s="27">
        <v>37455.331560000006</v>
      </c>
      <c r="I582" s="106"/>
      <c r="J582" s="72"/>
      <c r="K582" s="27">
        <v>74014.75744767</v>
      </c>
      <c r="L582" s="141"/>
    </row>
    <row r="583" spans="1:12" ht="13.5">
      <c r="A583" s="29"/>
      <c r="B583" s="30"/>
      <c r="C583" s="30"/>
      <c r="D583" s="31"/>
      <c r="E583" s="37"/>
      <c r="F583" s="127"/>
      <c r="G583" s="76"/>
      <c r="H583" s="37"/>
      <c r="I583" s="109"/>
      <c r="J583" s="76"/>
      <c r="K583" s="37"/>
      <c r="L583" s="143"/>
    </row>
    <row r="584" spans="1:12" ht="13.5">
      <c r="A584" s="21"/>
      <c r="B584" s="22" t="s">
        <v>135</v>
      </c>
      <c r="C584" s="22"/>
      <c r="D584" s="26"/>
      <c r="E584" s="27"/>
      <c r="F584" s="124"/>
      <c r="G584" s="72"/>
      <c r="H584" s="23">
        <f>+H585</f>
        <v>214813.43241658248</v>
      </c>
      <c r="I584" s="97">
        <f t="shared" si="0"/>
        <v>0.3409067927041809</v>
      </c>
      <c r="J584" s="72"/>
      <c r="K584" s="23">
        <f>+K585</f>
        <v>33171.157149758496</v>
      </c>
      <c r="L584" s="140">
        <f>+K584/$K$631*100</f>
        <v>0.05724736758719593</v>
      </c>
    </row>
    <row r="585" spans="1:12" ht="13.5">
      <c r="A585" s="29"/>
      <c r="B585" s="30" t="s">
        <v>144</v>
      </c>
      <c r="C585" s="30"/>
      <c r="D585" s="31"/>
      <c r="E585" s="37"/>
      <c r="F585" s="127"/>
      <c r="G585" s="76"/>
      <c r="H585" s="51">
        <f>+H586</f>
        <v>214813.43241658248</v>
      </c>
      <c r="I585" s="95">
        <f t="shared" si="0"/>
        <v>0.3409067927041809</v>
      </c>
      <c r="J585" s="76"/>
      <c r="K585" s="51">
        <f>+K586</f>
        <v>33171.157149758496</v>
      </c>
      <c r="L585" s="153">
        <f>+K585/$K$631*100</f>
        <v>0.05724736758719593</v>
      </c>
    </row>
    <row r="586" spans="1:12" ht="13.5">
      <c r="A586" s="21"/>
      <c r="B586" s="22"/>
      <c r="C586" s="22" t="s">
        <v>237</v>
      </c>
      <c r="D586" s="26"/>
      <c r="E586" s="27"/>
      <c r="F586" s="124"/>
      <c r="G586" s="72"/>
      <c r="H586" s="23">
        <f>+H587+H588</f>
        <v>214813.43241658248</v>
      </c>
      <c r="I586" s="97">
        <f t="shared" si="0"/>
        <v>0.3409067927041809</v>
      </c>
      <c r="J586" s="72"/>
      <c r="K586" s="23">
        <f>+K587+K588</f>
        <v>33171.157149758496</v>
      </c>
      <c r="L586" s="140">
        <f>+K586/$K$631*100</f>
        <v>0.05724736758719593</v>
      </c>
    </row>
    <row r="587" spans="1:12" ht="13.5">
      <c r="A587" s="21"/>
      <c r="B587" s="22"/>
      <c r="C587" s="22"/>
      <c r="D587" s="26" t="s">
        <v>235</v>
      </c>
      <c r="E587" s="27"/>
      <c r="F587" s="124"/>
      <c r="G587" s="72"/>
      <c r="H587" s="27">
        <v>50260.8734891825</v>
      </c>
      <c r="I587" s="106"/>
      <c r="J587" s="72"/>
      <c r="K587" s="27">
        <v>33171.157149758496</v>
      </c>
      <c r="L587" s="141"/>
    </row>
    <row r="588" spans="1:12" ht="13.5">
      <c r="A588" s="21"/>
      <c r="B588" s="22"/>
      <c r="C588" s="22"/>
      <c r="D588" s="26" t="s">
        <v>169</v>
      </c>
      <c r="E588" s="27"/>
      <c r="F588" s="124"/>
      <c r="G588" s="72"/>
      <c r="H588" s="27">
        <v>164552.55892739998</v>
      </c>
      <c r="I588" s="106"/>
      <c r="J588" s="72"/>
      <c r="K588" s="27"/>
      <c r="L588" s="141"/>
    </row>
    <row r="589" spans="1:12" ht="13.5">
      <c r="A589" s="21"/>
      <c r="B589" s="22"/>
      <c r="C589" s="22"/>
      <c r="D589" s="26"/>
      <c r="E589" s="27"/>
      <c r="F589" s="124"/>
      <c r="G589" s="72"/>
      <c r="H589" s="27"/>
      <c r="I589" s="106"/>
      <c r="J589" s="72"/>
      <c r="K589" s="27"/>
      <c r="L589" s="141"/>
    </row>
    <row r="590" spans="1:12" ht="13.5">
      <c r="A590" s="17"/>
      <c r="B590" s="18" t="s">
        <v>116</v>
      </c>
      <c r="C590" s="18"/>
      <c r="D590" s="18"/>
      <c r="E590" s="19">
        <v>46345.25834001</v>
      </c>
      <c r="F590" s="131">
        <v>0.07591242024834402</v>
      </c>
      <c r="G590" s="71"/>
      <c r="H590" s="19">
        <f>+H591</f>
        <v>6860.517042779999</v>
      </c>
      <c r="I590" s="112">
        <f>+H590/$H$631*100</f>
        <v>0.010887572695225733</v>
      </c>
      <c r="J590" s="71"/>
      <c r="K590" s="54">
        <f>+K591</f>
        <v>0</v>
      </c>
      <c r="L590" s="97">
        <f>+K590/$H$631*100</f>
        <v>0</v>
      </c>
    </row>
    <row r="591" spans="1:12" ht="13.5">
      <c r="A591" s="21"/>
      <c r="B591" s="22"/>
      <c r="C591" s="22" t="s">
        <v>238</v>
      </c>
      <c r="D591" s="26"/>
      <c r="E591" s="23">
        <v>46345.25834001</v>
      </c>
      <c r="F591" s="126">
        <v>0.07591242024834402</v>
      </c>
      <c r="G591" s="73"/>
      <c r="H591" s="23">
        <f>+H592</f>
        <v>6860.517042779999</v>
      </c>
      <c r="I591" s="97">
        <f>+H591/$H$631*100</f>
        <v>0.010887572695225733</v>
      </c>
      <c r="J591" s="73"/>
      <c r="K591" s="49">
        <f>+K592</f>
        <v>0</v>
      </c>
      <c r="L591" s="161">
        <f>+K591/$H$631*100</f>
        <v>0</v>
      </c>
    </row>
    <row r="592" spans="1:12" ht="13.5">
      <c r="A592" s="21"/>
      <c r="B592" s="22"/>
      <c r="C592" s="22"/>
      <c r="D592" s="26" t="s">
        <v>235</v>
      </c>
      <c r="E592" s="27">
        <v>46345.25834001</v>
      </c>
      <c r="F592" s="124"/>
      <c r="G592" s="72"/>
      <c r="H592" s="27">
        <v>6860.517042779999</v>
      </c>
      <c r="I592" s="106"/>
      <c r="J592" s="72"/>
      <c r="K592" s="27">
        <v>0</v>
      </c>
      <c r="L592" s="141"/>
    </row>
    <row r="593" spans="1:12" ht="13.5">
      <c r="A593" s="29"/>
      <c r="B593" s="30"/>
      <c r="C593" s="30"/>
      <c r="D593" s="31"/>
      <c r="E593" s="32"/>
      <c r="F593" s="127"/>
      <c r="G593" s="76"/>
      <c r="H593" s="32"/>
      <c r="I593" s="109"/>
      <c r="J593" s="76"/>
      <c r="K593" s="32"/>
      <c r="L593" s="142"/>
    </row>
    <row r="594" spans="1:12" ht="13.5">
      <c r="A594" s="29"/>
      <c r="B594" s="30" t="s">
        <v>239</v>
      </c>
      <c r="C594" s="30"/>
      <c r="D594" s="31"/>
      <c r="E594" s="54">
        <v>9158.59224</v>
      </c>
      <c r="F594" s="131">
        <v>0.015001554159120746</v>
      </c>
      <c r="G594" s="65"/>
      <c r="H594" s="54">
        <f>+H595+H601</f>
        <v>75841.04267834</v>
      </c>
      <c r="I594" s="112">
        <f>+H594/$H$631*100</f>
        <v>0.1203589846498721</v>
      </c>
      <c r="J594" s="65"/>
      <c r="K594" s="54">
        <f>+K595+K601+K598</f>
        <v>168220.88300901</v>
      </c>
      <c r="L594" s="155">
        <f>+K594/$K$631*100</f>
        <v>0.29031856446797455</v>
      </c>
    </row>
    <row r="595" spans="1:12" ht="13.5">
      <c r="A595" s="21"/>
      <c r="B595" s="22"/>
      <c r="C595" s="22" t="s">
        <v>240</v>
      </c>
      <c r="D595" s="26"/>
      <c r="E595" s="49">
        <v>9158.59224</v>
      </c>
      <c r="F595" s="126">
        <v>0.015001554159120746</v>
      </c>
      <c r="G595" s="73"/>
      <c r="H595" s="49">
        <f>+H596</f>
        <v>52659.930537500004</v>
      </c>
      <c r="I595" s="97">
        <f>+H595/$H$631*100</f>
        <v>0.08357078894745255</v>
      </c>
      <c r="J595" s="73"/>
      <c r="K595" s="49">
        <f>+K596</f>
        <v>42055.564934760005</v>
      </c>
      <c r="L595" s="151">
        <f>+K595/$K$631*100</f>
        <v>0.07258023511323065</v>
      </c>
    </row>
    <row r="596" spans="1:12" ht="13.5">
      <c r="A596" s="21"/>
      <c r="B596" s="22"/>
      <c r="C596" s="22"/>
      <c r="D596" s="26" t="s">
        <v>169</v>
      </c>
      <c r="E596" s="50">
        <v>9158.59224</v>
      </c>
      <c r="F596" s="124"/>
      <c r="G596" s="72"/>
      <c r="H596" s="50">
        <v>52659.930537500004</v>
      </c>
      <c r="I596" s="106"/>
      <c r="J596" s="72"/>
      <c r="K596" s="50">
        <v>42055.564934760005</v>
      </c>
      <c r="L596" s="152"/>
    </row>
    <row r="597" spans="1:12" ht="13.5">
      <c r="A597" s="29"/>
      <c r="B597" s="30"/>
      <c r="C597" s="30"/>
      <c r="D597" s="31"/>
      <c r="E597" s="32"/>
      <c r="F597" s="127"/>
      <c r="G597" s="76"/>
      <c r="H597" s="32"/>
      <c r="I597" s="109"/>
      <c r="J597" s="76"/>
      <c r="K597" s="32"/>
      <c r="L597" s="142"/>
    </row>
    <row r="598" spans="1:12" ht="13.5">
      <c r="A598" s="21"/>
      <c r="B598" s="22"/>
      <c r="C598" s="22" t="s">
        <v>265</v>
      </c>
      <c r="D598" s="26"/>
      <c r="E598" s="50"/>
      <c r="F598" s="124"/>
      <c r="G598" s="72"/>
      <c r="H598" s="50"/>
      <c r="I598" s="106"/>
      <c r="J598" s="72"/>
      <c r="K598" s="49">
        <f>K599</f>
        <v>126165.31807425</v>
      </c>
      <c r="L598" s="151">
        <f>+K598/$K$631*100</f>
        <v>0.2177383293547439</v>
      </c>
    </row>
    <row r="599" spans="1:12" ht="13.5">
      <c r="A599" s="21"/>
      <c r="B599" s="22"/>
      <c r="C599" s="22"/>
      <c r="D599" s="26" t="s">
        <v>169</v>
      </c>
      <c r="E599" s="50"/>
      <c r="F599" s="124"/>
      <c r="G599" s="72"/>
      <c r="H599" s="50"/>
      <c r="I599" s="106"/>
      <c r="J599" s="72"/>
      <c r="K599" s="50">
        <v>126165.31807425</v>
      </c>
      <c r="L599" s="152"/>
    </row>
    <row r="600" spans="1:12" ht="13.5">
      <c r="A600" s="29"/>
      <c r="B600" s="30"/>
      <c r="C600" s="30"/>
      <c r="D600" s="31"/>
      <c r="E600" s="32"/>
      <c r="F600" s="127"/>
      <c r="G600" s="76"/>
      <c r="H600" s="32"/>
      <c r="I600" s="109"/>
      <c r="J600" s="76"/>
      <c r="K600" s="32"/>
      <c r="L600" s="142"/>
    </row>
    <row r="601" spans="1:12" ht="13.5">
      <c r="A601" s="21"/>
      <c r="B601" s="22"/>
      <c r="C601" s="22" t="s">
        <v>241</v>
      </c>
      <c r="D601" s="26"/>
      <c r="E601" s="50"/>
      <c r="F601" s="124"/>
      <c r="G601" s="72"/>
      <c r="H601" s="49">
        <f>+H602</f>
        <v>23181.112140840003</v>
      </c>
      <c r="I601" s="97">
        <f>+H601/$H$631*100</f>
        <v>0.03678819570241956</v>
      </c>
      <c r="J601" s="72"/>
      <c r="K601" s="49">
        <f>+K602</f>
        <v>0</v>
      </c>
      <c r="L601" s="161">
        <f>+K601/$H$631*100</f>
        <v>0</v>
      </c>
    </row>
    <row r="602" spans="1:12" ht="13.5">
      <c r="A602" s="21"/>
      <c r="B602" s="22"/>
      <c r="C602" s="22"/>
      <c r="D602" s="26" t="s">
        <v>235</v>
      </c>
      <c r="E602" s="50"/>
      <c r="F602" s="124"/>
      <c r="G602" s="72"/>
      <c r="H602" s="50">
        <v>23181.112140840003</v>
      </c>
      <c r="I602" s="106"/>
      <c r="J602" s="72"/>
      <c r="K602" s="27">
        <v>0</v>
      </c>
      <c r="L602" s="141"/>
    </row>
    <row r="603" spans="1:12" ht="13.5">
      <c r="A603" s="29"/>
      <c r="B603" s="30"/>
      <c r="C603" s="30"/>
      <c r="D603" s="31"/>
      <c r="E603" s="32"/>
      <c r="F603" s="127"/>
      <c r="G603" s="76"/>
      <c r="H603" s="32"/>
      <c r="I603" s="109"/>
      <c r="J603" s="76"/>
      <c r="K603" s="32"/>
      <c r="L603" s="142"/>
    </row>
    <row r="604" spans="1:12" ht="13.5">
      <c r="A604" s="29"/>
      <c r="B604" s="30" t="s">
        <v>242</v>
      </c>
      <c r="C604" s="30"/>
      <c r="D604" s="31"/>
      <c r="E604" s="32"/>
      <c r="F604" s="127"/>
      <c r="G604" s="76"/>
      <c r="H604" s="54">
        <f>+H605</f>
        <v>5951.0272897899995</v>
      </c>
      <c r="I604" s="112">
        <f>+H604/$H$631*100</f>
        <v>0.009444221452237054</v>
      </c>
      <c r="J604" s="76"/>
      <c r="K604" s="54">
        <f>+K605</f>
        <v>0</v>
      </c>
      <c r="L604" s="97">
        <f>+K604/$H$631*100</f>
        <v>0</v>
      </c>
    </row>
    <row r="605" spans="1:12" ht="13.5">
      <c r="A605" s="39"/>
      <c r="B605" s="40"/>
      <c r="C605" s="40" t="s">
        <v>243</v>
      </c>
      <c r="D605" s="41"/>
      <c r="E605" s="56"/>
      <c r="F605" s="130"/>
      <c r="G605" s="79"/>
      <c r="H605" s="55">
        <f>+H606</f>
        <v>5951.0272897899995</v>
      </c>
      <c r="I605" s="97">
        <f>+H605/$H$631*100</f>
        <v>0.009444221452237054</v>
      </c>
      <c r="J605" s="79"/>
      <c r="K605" s="49">
        <f>+K606</f>
        <v>0</v>
      </c>
      <c r="L605" s="161">
        <f>+K605/$H$631*100</f>
        <v>0</v>
      </c>
    </row>
    <row r="606" spans="1:12" ht="13.5">
      <c r="A606" s="21"/>
      <c r="B606" s="22"/>
      <c r="C606" s="22"/>
      <c r="D606" s="26" t="s">
        <v>235</v>
      </c>
      <c r="E606" s="50"/>
      <c r="F606" s="124"/>
      <c r="G606" s="72"/>
      <c r="H606" s="50">
        <v>5951.0272897899995</v>
      </c>
      <c r="I606" s="106"/>
      <c r="J606" s="72"/>
      <c r="K606" s="27">
        <v>0</v>
      </c>
      <c r="L606" s="141"/>
    </row>
    <row r="607" spans="1:12" ht="13.5">
      <c r="A607" s="29"/>
      <c r="B607" s="30"/>
      <c r="C607" s="30"/>
      <c r="D607" s="31"/>
      <c r="E607" s="32"/>
      <c r="F607" s="127"/>
      <c r="G607" s="76"/>
      <c r="H607" s="32"/>
      <c r="I607" s="109"/>
      <c r="J607" s="76"/>
      <c r="K607" s="32"/>
      <c r="L607" s="142"/>
    </row>
    <row r="608" spans="1:12" ht="13.5">
      <c r="A608" s="17"/>
      <c r="B608" s="18" t="s">
        <v>123</v>
      </c>
      <c r="C608" s="18"/>
      <c r="D608" s="18"/>
      <c r="E608" s="19">
        <v>82443.14433999</v>
      </c>
      <c r="F608" s="131">
        <v>0.13503989067915628</v>
      </c>
      <c r="G608" s="71"/>
      <c r="H608" s="19">
        <f>+H609+H612+H615+H618</f>
        <v>273442.14075699996</v>
      </c>
      <c r="I608" s="96">
        <f>+H608/$H$631*100</f>
        <v>0.4339499729926482</v>
      </c>
      <c r="J608" s="71"/>
      <c r="K608" s="19">
        <f>+K609+K612+K615+K618</f>
        <v>653440.3142202001</v>
      </c>
      <c r="L608" s="139">
        <f>+K608/$K$631*100</f>
        <v>1.1277188099158293</v>
      </c>
    </row>
    <row r="609" spans="1:12" ht="13.5">
      <c r="A609" s="21"/>
      <c r="B609" s="22"/>
      <c r="C609" s="22" t="s">
        <v>244</v>
      </c>
      <c r="D609" s="26"/>
      <c r="E609" s="49">
        <v>11453.108027400001</v>
      </c>
      <c r="F609" s="126">
        <v>0.018759915919490888</v>
      </c>
      <c r="G609" s="73"/>
      <c r="H609" s="49">
        <f>+H610</f>
        <v>263305.599375</v>
      </c>
      <c r="I609" s="97">
        <f>+H609/$H$631*100</f>
        <v>0.4178633820715115</v>
      </c>
      <c r="J609" s="73"/>
      <c r="K609" s="49">
        <f>+K610</f>
        <v>502056.37502020004</v>
      </c>
      <c r="L609" s="151">
        <f>+K609/$K$631*100</f>
        <v>0.8664577397923466</v>
      </c>
    </row>
    <row r="610" spans="1:12" ht="13.5">
      <c r="A610" s="21"/>
      <c r="B610" s="22"/>
      <c r="C610" s="22"/>
      <c r="D610" s="26" t="s">
        <v>16</v>
      </c>
      <c r="E610" s="27">
        <v>11453.108027400001</v>
      </c>
      <c r="F610" s="124"/>
      <c r="G610" s="72"/>
      <c r="H610" s="27">
        <v>263305.599375</v>
      </c>
      <c r="I610" s="106"/>
      <c r="J610" s="72"/>
      <c r="K610" s="27">
        <v>502056.37502020004</v>
      </c>
      <c r="L610" s="141"/>
    </row>
    <row r="611" spans="1:12" ht="13.5">
      <c r="A611" s="29"/>
      <c r="B611" s="30"/>
      <c r="C611" s="30"/>
      <c r="D611" s="30"/>
      <c r="E611" s="51"/>
      <c r="F611" s="118"/>
      <c r="G611" s="16"/>
      <c r="H611" s="51"/>
      <c r="I611" s="95"/>
      <c r="J611" s="16"/>
      <c r="K611" s="51"/>
      <c r="L611" s="153"/>
    </row>
    <row r="612" spans="1:12" ht="13.5">
      <c r="A612" s="21"/>
      <c r="B612" s="22"/>
      <c r="C612" s="22" t="s">
        <v>245</v>
      </c>
      <c r="D612" s="22"/>
      <c r="E612" s="23">
        <v>19827.2529</v>
      </c>
      <c r="F612" s="120">
        <v>0.032476564128149664</v>
      </c>
      <c r="G612" s="24"/>
      <c r="H612" s="23">
        <f>+H613</f>
        <v>5591.585384000001</v>
      </c>
      <c r="I612" s="97">
        <f>+H612/$H$631*100</f>
        <v>0.008873790702689162</v>
      </c>
      <c r="J612" s="24"/>
      <c r="K612" s="23">
        <f>+K613</f>
        <v>151383.9392</v>
      </c>
      <c r="L612" s="140">
        <f>+K612/$K$631*100</f>
        <v>0.26126107012348265</v>
      </c>
    </row>
    <row r="613" spans="1:12" ht="13.5">
      <c r="A613" s="21"/>
      <c r="B613" s="22"/>
      <c r="C613" s="22"/>
      <c r="D613" s="26" t="s">
        <v>169</v>
      </c>
      <c r="E613" s="27">
        <v>19827.2529</v>
      </c>
      <c r="F613" s="120"/>
      <c r="G613" s="24"/>
      <c r="H613" s="27">
        <v>5591.585384000001</v>
      </c>
      <c r="I613" s="97"/>
      <c r="J613" s="24"/>
      <c r="K613" s="27">
        <v>151383.9392</v>
      </c>
      <c r="L613" s="141"/>
    </row>
    <row r="614" spans="1:12" ht="13.5">
      <c r="A614" s="29"/>
      <c r="B614" s="30"/>
      <c r="C614" s="30"/>
      <c r="D614" s="30"/>
      <c r="E614" s="51"/>
      <c r="F614" s="118"/>
      <c r="G614" s="16"/>
      <c r="H614" s="51"/>
      <c r="I614" s="95"/>
      <c r="J614" s="16"/>
      <c r="K614" s="51"/>
      <c r="L614" s="153"/>
    </row>
    <row r="615" spans="1:12" s="25" customFormat="1" ht="13.5">
      <c r="A615" s="21"/>
      <c r="B615" s="22"/>
      <c r="C615" s="22" t="s">
        <v>246</v>
      </c>
      <c r="D615" s="22"/>
      <c r="E615" s="23">
        <v>19655.25048459</v>
      </c>
      <c r="F615" s="126">
        <v>0.0321948283020908</v>
      </c>
      <c r="G615" s="73"/>
      <c r="H615" s="23">
        <f>+H616</f>
        <v>4544.955997999999</v>
      </c>
      <c r="I615" s="97">
        <f>+H615/$H$631*100</f>
        <v>0.007212800218447622</v>
      </c>
      <c r="J615" s="73"/>
      <c r="K615" s="49">
        <f>+K616</f>
        <v>0</v>
      </c>
      <c r="L615" s="97">
        <f>+K615/$H$631*100</f>
        <v>0</v>
      </c>
    </row>
    <row r="616" spans="1:12" ht="13.5">
      <c r="A616" s="21"/>
      <c r="B616" s="22"/>
      <c r="C616" s="22"/>
      <c r="D616" s="26" t="s">
        <v>16</v>
      </c>
      <c r="E616" s="27">
        <v>19655.25048459</v>
      </c>
      <c r="F616" s="124"/>
      <c r="G616" s="72"/>
      <c r="H616" s="27">
        <v>4544.955997999999</v>
      </c>
      <c r="I616" s="106"/>
      <c r="J616" s="72"/>
      <c r="K616" s="27">
        <v>0</v>
      </c>
      <c r="L616" s="141"/>
    </row>
    <row r="617" spans="1:12" ht="13.5">
      <c r="A617" s="29"/>
      <c r="B617" s="30"/>
      <c r="C617" s="30"/>
      <c r="D617" s="31"/>
      <c r="E617" s="32"/>
      <c r="F617" s="127"/>
      <c r="G617" s="76"/>
      <c r="H617" s="32"/>
      <c r="I617" s="109"/>
      <c r="J617" s="76"/>
      <c r="K617" s="32"/>
      <c r="L617" s="142"/>
    </row>
    <row r="618" spans="1:12" ht="13.5">
      <c r="A618" s="21"/>
      <c r="B618" s="22"/>
      <c r="C618" s="22" t="s">
        <v>247</v>
      </c>
      <c r="D618" s="26"/>
      <c r="E618" s="49">
        <v>31507.532928</v>
      </c>
      <c r="F618" s="126">
        <v>0.051608582329424925</v>
      </c>
      <c r="G618" s="73"/>
      <c r="H618" s="49">
        <f>+H619</f>
        <v>0</v>
      </c>
      <c r="I618" s="97">
        <f>+H618/$H$631*100</f>
        <v>0</v>
      </c>
      <c r="J618" s="73"/>
      <c r="K618" s="49">
        <f>+K619</f>
        <v>0</v>
      </c>
      <c r="L618" s="97">
        <f>+K618/$H$631*100</f>
        <v>0</v>
      </c>
    </row>
    <row r="619" spans="1:12" ht="13.5">
      <c r="A619" s="21"/>
      <c r="B619" s="22"/>
      <c r="C619" s="22"/>
      <c r="D619" s="26" t="s">
        <v>16</v>
      </c>
      <c r="E619" s="27">
        <v>31507.532928</v>
      </c>
      <c r="F619" s="124"/>
      <c r="G619" s="72"/>
      <c r="H619" s="27">
        <v>0</v>
      </c>
      <c r="I619" s="106"/>
      <c r="J619" s="72"/>
      <c r="K619" s="27">
        <v>0</v>
      </c>
      <c r="L619" s="141"/>
    </row>
    <row r="620" spans="1:12" ht="13.5">
      <c r="A620" s="21"/>
      <c r="B620" s="22"/>
      <c r="C620" s="22"/>
      <c r="D620" s="26"/>
      <c r="E620" s="27"/>
      <c r="F620" s="124"/>
      <c r="G620" s="72"/>
      <c r="H620" s="27"/>
      <c r="I620" s="109"/>
      <c r="J620" s="72"/>
      <c r="K620" s="27"/>
      <c r="L620" s="141"/>
    </row>
    <row r="621" spans="1:12" ht="13.5">
      <c r="A621" s="17"/>
      <c r="B621" s="18" t="s">
        <v>155</v>
      </c>
      <c r="C621" s="18"/>
      <c r="D621" s="34"/>
      <c r="E621" s="80"/>
      <c r="F621" s="133"/>
      <c r="G621" s="81"/>
      <c r="H621" s="19">
        <f>+H622</f>
        <v>13096.853856</v>
      </c>
      <c r="I621" s="95">
        <f>+H621/$H$631*100</f>
        <v>0.020784577539387075</v>
      </c>
      <c r="J621" s="81"/>
      <c r="K621" s="19">
        <f>+K622+K625</f>
        <v>157958.55246056002</v>
      </c>
      <c r="L621" s="139">
        <f>+K621/$K$631*100</f>
        <v>0.2726076535535296</v>
      </c>
    </row>
    <row r="622" spans="1:12" ht="13.5">
      <c r="A622" s="21"/>
      <c r="B622" s="22"/>
      <c r="C622" s="22" t="s">
        <v>248</v>
      </c>
      <c r="D622" s="26"/>
      <c r="E622" s="27"/>
      <c r="F622" s="124"/>
      <c r="G622" s="72"/>
      <c r="H622" s="23">
        <f>+H623</f>
        <v>13096.853856</v>
      </c>
      <c r="I622" s="97">
        <f>+H622/$H$631*100</f>
        <v>0.020784577539387075</v>
      </c>
      <c r="J622" s="72"/>
      <c r="K622" s="23">
        <f>+K623</f>
        <v>15046.044652100001</v>
      </c>
      <c r="L622" s="140">
        <f>+K622/$K$631*100</f>
        <v>0.0259667290183274</v>
      </c>
    </row>
    <row r="623" spans="1:12" ht="13.5">
      <c r="A623" s="21"/>
      <c r="B623" s="22"/>
      <c r="C623" s="22"/>
      <c r="D623" s="26"/>
      <c r="E623" s="27"/>
      <c r="F623" s="124"/>
      <c r="G623" s="72"/>
      <c r="H623" s="27">
        <v>13096.853856</v>
      </c>
      <c r="I623" s="106"/>
      <c r="J623" s="72"/>
      <c r="K623" s="27">
        <v>15046.044652100001</v>
      </c>
      <c r="L623" s="141"/>
    </row>
    <row r="624" spans="1:12" ht="13.5">
      <c r="A624" s="29"/>
      <c r="B624" s="30"/>
      <c r="C624" s="30"/>
      <c r="D624" s="31"/>
      <c r="E624" s="32"/>
      <c r="F624" s="127"/>
      <c r="G624" s="76"/>
      <c r="H624" s="32"/>
      <c r="I624" s="109"/>
      <c r="J624" s="76"/>
      <c r="K624" s="32"/>
      <c r="L624" s="142"/>
    </row>
    <row r="625" spans="1:12" ht="13.5">
      <c r="A625" s="21"/>
      <c r="B625" s="22"/>
      <c r="C625" s="22" t="s">
        <v>249</v>
      </c>
      <c r="D625" s="26"/>
      <c r="E625" s="50"/>
      <c r="F625" s="121"/>
      <c r="G625" s="28"/>
      <c r="H625" s="50"/>
      <c r="I625" s="101"/>
      <c r="J625" s="28"/>
      <c r="K625" s="49">
        <f>K626</f>
        <v>142912.50780846</v>
      </c>
      <c r="L625" s="151">
        <f>+K625/$K$631*100</f>
        <v>0.24664092453520223</v>
      </c>
    </row>
    <row r="626" spans="1:12" ht="13.5">
      <c r="A626" s="21"/>
      <c r="B626" s="22"/>
      <c r="C626" s="22"/>
      <c r="D626" s="26"/>
      <c r="E626" s="27"/>
      <c r="F626" s="124"/>
      <c r="G626" s="72"/>
      <c r="H626" s="23"/>
      <c r="I626" s="97"/>
      <c r="J626" s="72"/>
      <c r="K626" s="27">
        <v>142912.50780846</v>
      </c>
      <c r="L626" s="141"/>
    </row>
    <row r="627" spans="1:12" ht="13.5">
      <c r="A627" s="29"/>
      <c r="B627" s="30"/>
      <c r="C627" s="30"/>
      <c r="D627" s="31"/>
      <c r="E627" s="37"/>
      <c r="F627" s="127"/>
      <c r="G627" s="76"/>
      <c r="H627" s="51"/>
      <c r="I627" s="95"/>
      <c r="J627" s="76"/>
      <c r="K627" s="37"/>
      <c r="L627" s="143"/>
    </row>
    <row r="628" spans="1:12" ht="13.5">
      <c r="A628" s="17" t="s">
        <v>250</v>
      </c>
      <c r="B628" s="18"/>
      <c r="C628" s="18"/>
      <c r="D628" s="18"/>
      <c r="E628" s="51">
        <v>72640.55256235</v>
      </c>
      <c r="F628" s="134">
        <v>0.11898348074207427</v>
      </c>
      <c r="G628" s="82"/>
      <c r="H628" s="51">
        <f>+H629</f>
        <v>64582.8767996491</v>
      </c>
      <c r="I628" s="114">
        <f>+H628/$H$631*100</f>
        <v>0.10249238674554158</v>
      </c>
      <c r="J628" s="82"/>
      <c r="K628" s="51">
        <f>+K629</f>
        <v>-215353.5434497978</v>
      </c>
      <c r="L628" s="153">
        <f>+K628/$K$631*100</f>
        <v>-0.37166094047959686</v>
      </c>
    </row>
    <row r="629" spans="1:12" ht="13.5">
      <c r="A629" s="21"/>
      <c r="B629" s="26"/>
      <c r="C629" s="26"/>
      <c r="D629" s="26" t="s">
        <v>251</v>
      </c>
      <c r="E629" s="50">
        <v>72640.55256235</v>
      </c>
      <c r="F629" s="121"/>
      <c r="G629" s="28"/>
      <c r="H629" s="50">
        <v>64582.8767996491</v>
      </c>
      <c r="I629" s="101"/>
      <c r="J629" s="28"/>
      <c r="K629" s="50">
        <v>-215353.5434497978</v>
      </c>
      <c r="L629" s="152"/>
    </row>
    <row r="630" spans="1:12" ht="13.5">
      <c r="A630" s="21"/>
      <c r="B630" s="26"/>
      <c r="C630" s="26"/>
      <c r="D630" s="26"/>
      <c r="E630" s="50"/>
      <c r="F630" s="121"/>
      <c r="G630" s="28"/>
      <c r="H630" s="50"/>
      <c r="I630" s="101"/>
      <c r="J630" s="28"/>
      <c r="K630" s="50"/>
      <c r="L630" s="152"/>
    </row>
    <row r="631" spans="1:12" ht="13.5">
      <c r="A631" s="39" t="s">
        <v>252</v>
      </c>
      <c r="B631" s="40"/>
      <c r="C631" s="40"/>
      <c r="D631" s="40"/>
      <c r="E631" s="83">
        <v>61050956.07331923</v>
      </c>
      <c r="F631" s="123">
        <v>100</v>
      </c>
      <c r="G631" s="43"/>
      <c r="H631" s="83">
        <f>+H628+H378+H7</f>
        <v>63012364.967155434</v>
      </c>
      <c r="I631" s="103">
        <f>+H631/$H$631*100</f>
        <v>100</v>
      </c>
      <c r="J631" s="43"/>
      <c r="K631" s="83">
        <f>+K628+K378+K7</f>
        <v>57943550.15404696</v>
      </c>
      <c r="L631" s="159">
        <f>+K631/$K$631*100</f>
        <v>100</v>
      </c>
    </row>
    <row r="632" spans="1:12" ht="14.25" thickBot="1">
      <c r="A632" s="84"/>
      <c r="B632" s="85"/>
      <c r="C632" s="85"/>
      <c r="D632" s="86"/>
      <c r="E632" s="87"/>
      <c r="F632" s="135"/>
      <c r="G632" s="87"/>
      <c r="H632" s="87"/>
      <c r="I632" s="98"/>
      <c r="J632" s="87"/>
      <c r="K632" s="87"/>
      <c r="L632" s="160"/>
    </row>
    <row r="634" spans="3:9" s="89" customFormat="1" ht="12.75">
      <c r="C634" s="89" t="s">
        <v>253</v>
      </c>
      <c r="D634" s="89" t="s">
        <v>254</v>
      </c>
      <c r="F634" s="100"/>
      <c r="G634" s="90"/>
      <c r="I634" s="100"/>
    </row>
    <row r="635" spans="3:13" ht="13.5">
      <c r="C635" s="89" t="s">
        <v>255</v>
      </c>
      <c r="D635" s="89" t="s">
        <v>256</v>
      </c>
      <c r="H635" s="91"/>
      <c r="J635" s="89"/>
      <c r="K635" s="89"/>
      <c r="L635" s="89"/>
      <c r="M635" s="89"/>
    </row>
    <row r="636" spans="8:13" ht="13.5">
      <c r="H636" s="91"/>
      <c r="J636" s="89"/>
      <c r="K636" s="89"/>
      <c r="L636" s="89"/>
      <c r="M636" s="89"/>
    </row>
    <row r="637" spans="8:13" ht="13.5">
      <c r="H637" s="92"/>
      <c r="J637" s="89"/>
      <c r="K637" s="89"/>
      <c r="L637" s="89"/>
      <c r="M637" s="89"/>
    </row>
  </sheetData>
  <sheetProtection/>
  <mergeCells count="5">
    <mergeCell ref="E4:F4"/>
    <mergeCell ref="H4:I4"/>
    <mergeCell ref="K4:L4"/>
    <mergeCell ref="A1:L1"/>
    <mergeCell ref="A2:L2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Gramirez</dc:creator>
  <cp:keywords/>
  <dc:description/>
  <cp:lastModifiedBy>MBerdejo</cp:lastModifiedBy>
  <dcterms:created xsi:type="dcterms:W3CDTF">2008-12-29T16:57:22Z</dcterms:created>
  <dcterms:modified xsi:type="dcterms:W3CDTF">2009-01-12T16:57:04Z</dcterms:modified>
  <cp:category/>
  <cp:version/>
  <cp:contentType/>
  <cp:contentStatus/>
</cp:coreProperties>
</file>