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sbsperu-my.sharepoint.com/personal/mrejas_sbs_gob_pe/Documents/Escritorio/"/>
    </mc:Choice>
  </mc:AlternateContent>
  <xr:revisionPtr revIDLastSave="0" documentId="14_{C4A415E5-52E2-461B-A313-49F2ADCA173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stado Situación Financiera" sheetId="1" r:id="rId1"/>
    <sheet name="Estado de Resultad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4" i="1" l="1"/>
  <c r="C65" i="1"/>
  <c r="E19" i="1" l="1"/>
  <c r="E31" i="1"/>
  <c r="E13" i="3"/>
  <c r="E19" i="3" s="1"/>
  <c r="C46" i="1"/>
  <c r="E32" i="1" l="1"/>
  <c r="D31" i="1"/>
  <c r="D19" i="1"/>
  <c r="G31" i="1"/>
  <c r="G54" i="1"/>
  <c r="G19" i="1"/>
  <c r="F19" i="1"/>
  <c r="G32" i="1" l="1"/>
  <c r="C54" i="1"/>
  <c r="C55" i="1"/>
  <c r="D46" i="1"/>
  <c r="G46" i="1"/>
  <c r="G55" i="1" s="1"/>
  <c r="E46" i="1"/>
  <c r="D13" i="3"/>
  <c r="G13" i="3" l="1"/>
  <c r="G19" i="3" s="1"/>
  <c r="C13" i="3"/>
  <c r="D64" i="1"/>
  <c r="G27" i="3" l="1"/>
  <c r="G31" i="3" s="1"/>
  <c r="F13" i="3"/>
  <c r="F19" i="3" s="1"/>
  <c r="C31" i="1" l="1"/>
  <c r="C19" i="1"/>
  <c r="C32" i="1" s="1"/>
  <c r="D19" i="3" l="1"/>
  <c r="D27" i="3" s="1"/>
  <c r="E27" i="3"/>
  <c r="E31" i="3" s="1"/>
  <c r="F27" i="3"/>
  <c r="F31" i="3" s="1"/>
  <c r="F31" i="1"/>
  <c r="F46" i="1"/>
  <c r="D54" i="1"/>
  <c r="E54" i="1"/>
  <c r="E55" i="1" s="1"/>
  <c r="F54" i="1"/>
  <c r="E64" i="1"/>
  <c r="F64" i="1"/>
  <c r="G64" i="1"/>
  <c r="G65" i="1" l="1"/>
  <c r="F55" i="1"/>
  <c r="F65" i="1" s="1"/>
  <c r="E65" i="1"/>
  <c r="D55" i="1"/>
  <c r="D65" i="1" s="1"/>
  <c r="F32" i="1"/>
  <c r="D32" i="1"/>
  <c r="C19" i="3" l="1"/>
  <c r="C27" i="3" s="1"/>
  <c r="C31" i="3" l="1"/>
</calcChain>
</file>

<file path=xl/sharedStrings.xml><?xml version="1.0" encoding="utf-8"?>
<sst xmlns="http://schemas.openxmlformats.org/spreadsheetml/2006/main" count="227" uniqueCount="87">
  <si>
    <t>ESTADO DE SITUACIÓN FINANCIERA</t>
  </si>
  <si>
    <t>Nombre de Cuenta</t>
  </si>
  <si>
    <t>Importe (S/)</t>
  </si>
  <si>
    <t>ACTIVO</t>
  </si>
  <si>
    <t>Activos Corrientes</t>
  </si>
  <si>
    <t>Inversiones financieras</t>
  </si>
  <si>
    <t>Cuentas por cobrar comerciales - Terceros</t>
  </si>
  <si>
    <t>Cuentas por cobrar - Relacionadas</t>
  </si>
  <si>
    <t>Total Activos Corrientes</t>
  </si>
  <si>
    <t>Activos No Corrientes</t>
  </si>
  <si>
    <t>Propiedades de inversión</t>
  </si>
  <si>
    <t>Intangibles</t>
  </si>
  <si>
    <t>Total Activos No Corrientes</t>
  </si>
  <si>
    <t>TOTAL ACTIVOS</t>
  </si>
  <si>
    <t>PASIVO Y PATRIMONIO</t>
  </si>
  <si>
    <t>Pasivos Corrientes</t>
  </si>
  <si>
    <t>Cuentas por pagar comerciales - Terceros</t>
  </si>
  <si>
    <t>Obligaciones financieras</t>
  </si>
  <si>
    <t>Provisiones</t>
  </si>
  <si>
    <t>TOTAL PASIVOS</t>
  </si>
  <si>
    <t>Patrimonio</t>
  </si>
  <si>
    <t>Capital</t>
  </si>
  <si>
    <t>Excedente de revaluación</t>
  </si>
  <si>
    <t>Resultados acumulados</t>
  </si>
  <si>
    <t>Resultado del ejercicio</t>
  </si>
  <si>
    <t>TOTAL PATRIMONIO</t>
  </si>
  <si>
    <t>TOTAL PASIVO Y PATRIMONIO</t>
  </si>
  <si>
    <t>Ingresos financieros</t>
  </si>
  <si>
    <t>Costo de servicios prestados</t>
  </si>
  <si>
    <t>Gastos financieros</t>
  </si>
  <si>
    <t>Otros gastos</t>
  </si>
  <si>
    <t>RESULTADO DEL EJERCICIO</t>
  </si>
  <si>
    <t xml:space="preserve">ESTADO DE RESULTADOS </t>
  </si>
  <si>
    <t>Otros activos</t>
  </si>
  <si>
    <t>Depreciación y amortización acumulados</t>
  </si>
  <si>
    <t>Efectivo y equivalente de efectivo</t>
  </si>
  <si>
    <t>Cuentas por cobrar al personal, a los accionistas (socios) y Directores</t>
  </si>
  <si>
    <t>Cuentas por cobrar diversas - Terceros</t>
  </si>
  <si>
    <t>Cuentas por cobrar diversas - Relacionadas</t>
  </si>
  <si>
    <t>Servicios y otros contratados por anticipado</t>
  </si>
  <si>
    <t>Estimación de cuentas de cobranza dudosa</t>
  </si>
  <si>
    <t>Inversiones mobiliarias</t>
  </si>
  <si>
    <t>Propiedad, Planta y Equipo</t>
  </si>
  <si>
    <t>Activo Diferido</t>
  </si>
  <si>
    <t>Tributos, contraprestaciones y aportes al sistema público de pensiones y de salud por pagar</t>
  </si>
  <si>
    <t>Cuentas por pagar comerciales - Relacionadas</t>
  </si>
  <si>
    <t>Cuentas por pagar al personal, a los accionistas (socios, partícipes) y Directores</t>
  </si>
  <si>
    <t>Cuentas por pagar diversas - Terceros</t>
  </si>
  <si>
    <t>Cuentas por pagar diversas - Relacionadas</t>
  </si>
  <si>
    <t>Pasivo diferido</t>
  </si>
  <si>
    <t>Capital adicional</t>
  </si>
  <si>
    <t>Reservas</t>
  </si>
  <si>
    <t>Impuesto a la Ganancias</t>
  </si>
  <si>
    <t>Otros activos No corrientes</t>
  </si>
  <si>
    <t>Total Pasivos Corrientes</t>
  </si>
  <si>
    <t>Pasivos No Corrientes</t>
  </si>
  <si>
    <t>Obligaciones financieras - Largo plazo</t>
  </si>
  <si>
    <t>Total Pasivos No Corrientes</t>
  </si>
  <si>
    <t>Inventarios</t>
  </si>
  <si>
    <t>Otros activos corrientes</t>
  </si>
  <si>
    <t>Otros pasivos corrientes</t>
  </si>
  <si>
    <t>Otros pasivos no corrientes</t>
  </si>
  <si>
    <t>Otros elementos de patrimonio</t>
  </si>
  <si>
    <t>Ingresos de gestión</t>
  </si>
  <si>
    <t>Ganancia (Pérdida) Bruta</t>
  </si>
  <si>
    <t>INGRESOS DE ACTIVIDADES ORDINARIAS</t>
  </si>
  <si>
    <t>Ganancia (Pérdida) Operativa</t>
  </si>
  <si>
    <t>Otros ingresos</t>
  </si>
  <si>
    <t>Ganancia (Pérdida) antes de impuestos</t>
  </si>
  <si>
    <t>Intercambio de moneda extranjera</t>
  </si>
  <si>
    <t>Otros servicios</t>
  </si>
  <si>
    <t>Gastos de ventas (servicios)</t>
  </si>
  <si>
    <t>Diferencia de cambio Neto</t>
  </si>
  <si>
    <t>Comisiones recibidas por servicios de transferencia de fondos</t>
  </si>
  <si>
    <t>Gastos de gestión (administrativos)</t>
  </si>
  <si>
    <t>-</t>
  </si>
  <si>
    <t>ARGENPER</t>
  </si>
  <si>
    <t>JET PERÚ</t>
  </si>
  <si>
    <t>PERÚ EXPRESS</t>
  </si>
  <si>
    <t>RED PERÚ MUNDO</t>
  </si>
  <si>
    <t>WESTERN UNIÓN</t>
  </si>
  <si>
    <t>Remuneraciones y participaciones por pagar</t>
  </si>
  <si>
    <t>Al 31 de diciembre del 2025 (Expresado en Soles)</t>
  </si>
  <si>
    <t xml:space="preserve">-  </t>
  </si>
  <si>
    <t xml:space="preserve"> -  </t>
  </si>
  <si>
    <t>5389 (*)</t>
  </si>
  <si>
    <t xml:space="preserve">Nota (*): El rubro corresponde principalmente a impuesto diferido por diferencias temporarias.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</si>
</sst>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;&quot;-&quot;"/>
    <numFmt numFmtId="165" formatCode="_ * #,##0.00_ ;_ * \-#,##0.00_ ;_ * &quot;-&quot;??_ ;_ @_ "/>
    <numFmt numFmtId="166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2" fillId="3" borderId="0" xfId="0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  <xf numFmtId="3" fontId="1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3" fontId="1" fillId="2" borderId="0" xfId="0" applyNumberFormat="1" applyFont="1" applyFill="1" applyAlignment="1" applyProtection="1">
      <alignment horizontal="center"/>
      <protection locked="0"/>
    </xf>
    <xf numFmtId="3" fontId="3" fillId="0" borderId="0" xfId="0" applyNumberFormat="1" applyFont="1" applyAlignment="1" applyProtection="1">
      <alignment horizontal="center"/>
      <protection locked="0"/>
    </xf>
    <xf numFmtId="3" fontId="1" fillId="2" borderId="0" xfId="0" applyNumberFormat="1" applyFont="1" applyFill="1" applyAlignment="1">
      <alignment horizontal="center"/>
    </xf>
    <xf numFmtId="3" fontId="1" fillId="0" borderId="0" xfId="0" applyNumberFormat="1" applyFont="1" applyAlignment="1" applyProtection="1">
      <alignment horizontal="center"/>
      <protection locked="0"/>
    </xf>
    <xf numFmtId="0" fontId="3" fillId="4" borderId="0" xfId="0" applyFont="1" applyFill="1"/>
    <xf numFmtId="3" fontId="1" fillId="4" borderId="0" xfId="0" applyNumberFormat="1" applyFont="1" applyFill="1" applyAlignment="1">
      <alignment horizontal="center"/>
    </xf>
    <xf numFmtId="3" fontId="3" fillId="4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3" fontId="3" fillId="3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2" borderId="0" xfId="0" quotePrefix="1" applyFont="1" applyFill="1" applyAlignment="1">
      <alignment horizontal="center"/>
    </xf>
    <xf numFmtId="3" fontId="1" fillId="2" borderId="0" xfId="0" quotePrefix="1" applyNumberFormat="1" applyFont="1" applyFill="1" applyAlignment="1">
      <alignment horizontal="center"/>
    </xf>
    <xf numFmtId="164" fontId="1" fillId="2" borderId="0" xfId="0" quotePrefix="1" applyNumberFormat="1" applyFont="1" applyFill="1" applyAlignment="1">
      <alignment horizontal="center"/>
    </xf>
    <xf numFmtId="3" fontId="1" fillId="5" borderId="0" xfId="0" applyNumberFormat="1" applyFont="1" applyFill="1" applyAlignment="1" applyProtection="1">
      <alignment horizontal="center"/>
      <protection locked="0"/>
    </xf>
    <xf numFmtId="1" fontId="1" fillId="2" borderId="0" xfId="0" quotePrefix="1" applyNumberFormat="1" applyFont="1" applyFill="1" applyAlignment="1">
      <alignment horizontal="center"/>
    </xf>
    <xf numFmtId="166" fontId="1" fillId="2" borderId="0" xfId="8" applyNumberFormat="1" applyFont="1" applyFill="1" applyAlignment="1" applyProtection="1">
      <alignment vertical="center"/>
      <protection locked="0"/>
    </xf>
    <xf numFmtId="0" fontId="7" fillId="0" borderId="0" xfId="0" applyFont="1"/>
    <xf numFmtId="0" fontId="3" fillId="0" borderId="0" xfId="0" applyFont="1" applyAlignment="1">
      <alignment horizontal="center"/>
    </xf>
  </cellXfs>
  <cellStyles count="9">
    <cellStyle name="Comma 101" xfId="1" xr:uid="{95364941-F8A8-4C49-8D6E-0AA69367EF91}"/>
    <cellStyle name="Comma 101 2" xfId="7" xr:uid="{E58E7201-3329-489A-83D4-6EE162FBAE46}"/>
    <cellStyle name="Comma_Copia de ESTADOS FINANCIEROS" xfId="6" xr:uid="{288FE234-2B4C-4B84-B561-7377590247C9}"/>
    <cellStyle name="Millares 2" xfId="2" xr:uid="{CCD440BC-C25E-4EFB-BD46-9BD61AFB32DB}"/>
    <cellStyle name="Millares 3" xfId="4" xr:uid="{5273A827-531A-445E-8D06-2E5AEC242F72}"/>
    <cellStyle name="Millares 4" xfId="8" xr:uid="{184BE8E4-EABC-44FE-B3F6-8CE08415E6B2}"/>
    <cellStyle name="Normal" xfId="0" builtinId="0"/>
    <cellStyle name="Normal 2" xfId="3" xr:uid="{F6D6F86B-231A-432A-9992-024532CAFE61}"/>
    <cellStyle name="Porcentaje 2" xfId="5" xr:uid="{4500F8F3-7079-4777-AA3E-51A3004C194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65"/>
  <sheetViews>
    <sheetView showGridLines="0" tabSelected="1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21" sqref="C21"/>
    </sheetView>
  </sheetViews>
  <sheetFormatPr baseColWidth="10" defaultColWidth="8.88671875" defaultRowHeight="14.4" x14ac:dyDescent="0.3"/>
  <cols>
    <col min="1" max="1" width="9.77734375" style="1" customWidth="1"/>
    <col min="2" max="2" width="62.77734375" style="1" customWidth="1"/>
    <col min="3" max="3" width="30.77734375" style="6" customWidth="1"/>
    <col min="4" max="7" width="30.77734375" style="1" customWidth="1"/>
    <col min="8" max="16384" width="8.88671875" style="1"/>
  </cols>
  <sheetData>
    <row r="1" spans="2:7" ht="19.95" customHeight="1" x14ac:dyDescent="0.3">
      <c r="B1" s="25" t="s">
        <v>0</v>
      </c>
      <c r="C1" s="25"/>
      <c r="D1" s="25"/>
      <c r="E1" s="25"/>
      <c r="F1" s="25"/>
      <c r="G1" s="25"/>
    </row>
    <row r="2" spans="2:7" ht="19.95" customHeight="1" x14ac:dyDescent="0.3">
      <c r="B2" s="25" t="s">
        <v>82</v>
      </c>
      <c r="C2" s="25"/>
      <c r="D2" s="25"/>
      <c r="E2" s="25"/>
      <c r="F2" s="25"/>
      <c r="G2" s="25"/>
    </row>
    <row r="3" spans="2:7" ht="3" customHeight="1" x14ac:dyDescent="0.3">
      <c r="B3" s="17"/>
      <c r="C3" s="17"/>
      <c r="D3" s="17"/>
      <c r="E3" s="17"/>
      <c r="F3" s="17"/>
      <c r="G3" s="17"/>
    </row>
    <row r="4" spans="2:7" s="3" customFormat="1" ht="19.95" customHeight="1" x14ac:dyDescent="0.3">
      <c r="C4" s="7" t="s">
        <v>76</v>
      </c>
      <c r="D4" s="17" t="s">
        <v>77</v>
      </c>
      <c r="E4" s="17" t="s">
        <v>78</v>
      </c>
      <c r="F4" s="17" t="s">
        <v>79</v>
      </c>
      <c r="G4" s="17" t="s">
        <v>80</v>
      </c>
    </row>
    <row r="5" spans="2:7" ht="19.95" customHeight="1" x14ac:dyDescent="0.3">
      <c r="B5" s="15" t="s">
        <v>1</v>
      </c>
      <c r="C5" s="16" t="s">
        <v>2</v>
      </c>
      <c r="D5" s="16" t="s">
        <v>2</v>
      </c>
      <c r="E5" s="16" t="s">
        <v>2</v>
      </c>
      <c r="F5" s="16" t="s">
        <v>2</v>
      </c>
      <c r="G5" s="16" t="s">
        <v>2</v>
      </c>
    </row>
    <row r="6" spans="2:7" s="3" customFormat="1" x14ac:dyDescent="0.3">
      <c r="B6" s="3" t="s">
        <v>3</v>
      </c>
      <c r="C6" s="7"/>
    </row>
    <row r="7" spans="2:7" x14ac:dyDescent="0.3">
      <c r="B7" s="3" t="s">
        <v>4</v>
      </c>
    </row>
    <row r="8" spans="2:7" x14ac:dyDescent="0.3">
      <c r="B8" s="1" t="s">
        <v>35</v>
      </c>
      <c r="C8" s="10">
        <v>20443623.450000003</v>
      </c>
      <c r="D8" s="10">
        <v>16814553</v>
      </c>
      <c r="E8" s="10">
        <v>1629362</v>
      </c>
      <c r="F8" s="10">
        <v>1399304.73</v>
      </c>
      <c r="G8" s="10">
        <v>66138895</v>
      </c>
    </row>
    <row r="9" spans="2:7" x14ac:dyDescent="0.3">
      <c r="B9" s="1" t="s">
        <v>5</v>
      </c>
      <c r="C9" s="19" t="s">
        <v>75</v>
      </c>
      <c r="D9" s="19" t="s">
        <v>75</v>
      </c>
      <c r="E9" s="19" t="s">
        <v>75</v>
      </c>
      <c r="F9" s="19" t="s">
        <v>83</v>
      </c>
      <c r="G9" s="19" t="s">
        <v>84</v>
      </c>
    </row>
    <row r="10" spans="2:7" x14ac:dyDescent="0.3">
      <c r="B10" s="1" t="s">
        <v>6</v>
      </c>
      <c r="C10" s="10">
        <v>32328.06</v>
      </c>
      <c r="D10" s="10">
        <v>165692</v>
      </c>
      <c r="E10" s="19" t="s">
        <v>75</v>
      </c>
      <c r="F10" s="10">
        <v>2988.92</v>
      </c>
      <c r="G10" s="10">
        <v>22605017</v>
      </c>
    </row>
    <row r="11" spans="2:7" x14ac:dyDescent="0.3">
      <c r="B11" s="1" t="s">
        <v>7</v>
      </c>
      <c r="C11" s="10">
        <v>197083.83</v>
      </c>
      <c r="D11" s="10">
        <v>21941</v>
      </c>
      <c r="E11" s="19" t="s">
        <v>75</v>
      </c>
      <c r="F11" s="19" t="s">
        <v>83</v>
      </c>
      <c r="G11" s="10">
        <v>9556743</v>
      </c>
    </row>
    <row r="12" spans="2:7" x14ac:dyDescent="0.3">
      <c r="B12" s="1" t="s">
        <v>36</v>
      </c>
      <c r="C12" s="10">
        <v>7782.8</v>
      </c>
      <c r="D12" s="19">
        <v>4390</v>
      </c>
      <c r="E12" s="19">
        <v>8161</v>
      </c>
      <c r="F12" s="19" t="s">
        <v>83</v>
      </c>
      <c r="G12" s="19" t="s">
        <v>83</v>
      </c>
    </row>
    <row r="13" spans="2:7" x14ac:dyDescent="0.3">
      <c r="B13" s="1" t="s">
        <v>37</v>
      </c>
      <c r="C13" s="10">
        <v>1895080.95</v>
      </c>
      <c r="D13" s="19">
        <v>2329318</v>
      </c>
      <c r="E13" s="10">
        <v>1292765</v>
      </c>
      <c r="F13" s="19" t="s">
        <v>83</v>
      </c>
      <c r="G13" s="19" t="s">
        <v>83</v>
      </c>
    </row>
    <row r="14" spans="2:7" x14ac:dyDescent="0.3">
      <c r="B14" s="1" t="s">
        <v>38</v>
      </c>
      <c r="C14" s="10">
        <v>2823685.7</v>
      </c>
      <c r="D14" s="10">
        <v>868304</v>
      </c>
      <c r="E14" s="19" t="s">
        <v>75</v>
      </c>
      <c r="F14" s="19" t="s">
        <v>83</v>
      </c>
      <c r="G14" s="19" t="s">
        <v>83</v>
      </c>
    </row>
    <row r="15" spans="2:7" x14ac:dyDescent="0.3">
      <c r="B15" s="1" t="s">
        <v>39</v>
      </c>
      <c r="C15" s="10">
        <v>265829.59999999998</v>
      </c>
      <c r="D15" s="10">
        <v>86680</v>
      </c>
      <c r="E15" s="19">
        <v>54329</v>
      </c>
      <c r="F15" s="19" t="s">
        <v>83</v>
      </c>
      <c r="G15" s="10">
        <v>82497</v>
      </c>
    </row>
    <row r="16" spans="2:7" x14ac:dyDescent="0.3">
      <c r="B16" s="1" t="s">
        <v>40</v>
      </c>
      <c r="C16" s="19" t="s">
        <v>75</v>
      </c>
      <c r="D16" s="19">
        <v>-98633</v>
      </c>
      <c r="E16" s="19" t="s">
        <v>75</v>
      </c>
      <c r="F16" s="19" t="s">
        <v>83</v>
      </c>
      <c r="G16" s="19">
        <v>12311278</v>
      </c>
    </row>
    <row r="17" spans="2:7" x14ac:dyDescent="0.3">
      <c r="B17" s="1" t="s">
        <v>58</v>
      </c>
      <c r="C17" s="19" t="s">
        <v>75</v>
      </c>
      <c r="D17" s="19" t="s">
        <v>75</v>
      </c>
      <c r="E17" s="19" t="s">
        <v>75</v>
      </c>
      <c r="F17" s="19" t="s">
        <v>83</v>
      </c>
      <c r="G17" s="19">
        <v>23937</v>
      </c>
    </row>
    <row r="18" spans="2:7" x14ac:dyDescent="0.3">
      <c r="B18" s="1" t="s">
        <v>59</v>
      </c>
      <c r="C18" s="10">
        <v>2291.62</v>
      </c>
      <c r="D18" s="10">
        <v>998961</v>
      </c>
      <c r="E18" s="19" t="s">
        <v>75</v>
      </c>
      <c r="F18" s="10">
        <v>116240.94</v>
      </c>
      <c r="G18" s="10">
        <v>3367598</v>
      </c>
    </row>
    <row r="19" spans="2:7" x14ac:dyDescent="0.3">
      <c r="B19" s="3" t="s">
        <v>8</v>
      </c>
      <c r="C19" s="7">
        <f>SUM(C8:C18)</f>
        <v>25667706.010000002</v>
      </c>
      <c r="D19" s="7">
        <f>SUM(D8:D18)</f>
        <v>21191206</v>
      </c>
      <c r="E19" s="7">
        <f>SUM(E8:E18)</f>
        <v>2984617</v>
      </c>
      <c r="F19" s="7">
        <f>SUM(F8:F18)</f>
        <v>1518534.5899999999</v>
      </c>
      <c r="G19" s="7">
        <f>SUM(G8:G15,G17:G18)-G16</f>
        <v>89463409</v>
      </c>
    </row>
    <row r="20" spans="2:7" x14ac:dyDescent="0.3">
      <c r="B20" s="3" t="s">
        <v>9</v>
      </c>
      <c r="C20" s="7"/>
      <c r="D20" s="7"/>
      <c r="E20" s="7"/>
      <c r="F20" s="7"/>
      <c r="G20" s="7"/>
    </row>
    <row r="21" spans="2:7" x14ac:dyDescent="0.3">
      <c r="B21" s="1" t="s">
        <v>41</v>
      </c>
      <c r="C21" s="8">
        <v>112751</v>
      </c>
      <c r="D21" s="19" t="s">
        <v>75</v>
      </c>
      <c r="E21" s="19" t="s">
        <v>75</v>
      </c>
      <c r="F21" s="19" t="s">
        <v>83</v>
      </c>
      <c r="G21" s="19" t="s">
        <v>75</v>
      </c>
    </row>
    <row r="22" spans="2:7" x14ac:dyDescent="0.3">
      <c r="B22" s="1" t="s">
        <v>6</v>
      </c>
      <c r="C22" s="19" t="s">
        <v>75</v>
      </c>
      <c r="D22" s="19" t="s">
        <v>75</v>
      </c>
      <c r="E22" s="19" t="s">
        <v>75</v>
      </c>
      <c r="F22" s="19" t="s">
        <v>83</v>
      </c>
      <c r="G22" s="19" t="s">
        <v>75</v>
      </c>
    </row>
    <row r="23" spans="2:7" x14ac:dyDescent="0.3">
      <c r="B23" s="1" t="s">
        <v>7</v>
      </c>
      <c r="C23" s="19" t="s">
        <v>75</v>
      </c>
      <c r="D23" s="19" t="s">
        <v>75</v>
      </c>
      <c r="E23" s="19" t="s">
        <v>75</v>
      </c>
      <c r="F23" s="19" t="s">
        <v>83</v>
      </c>
      <c r="G23" s="19" t="s">
        <v>75</v>
      </c>
    </row>
    <row r="24" spans="2:7" x14ac:dyDescent="0.3">
      <c r="B24" s="1" t="s">
        <v>10</v>
      </c>
      <c r="C24" s="19" t="s">
        <v>75</v>
      </c>
      <c r="D24" s="19" t="s">
        <v>75</v>
      </c>
      <c r="E24" s="19" t="s">
        <v>75</v>
      </c>
      <c r="F24" s="19" t="s">
        <v>83</v>
      </c>
      <c r="G24" s="19" t="s">
        <v>75</v>
      </c>
    </row>
    <row r="25" spans="2:7" x14ac:dyDescent="0.3">
      <c r="B25" s="1" t="s">
        <v>42</v>
      </c>
      <c r="C25" s="19">
        <v>8056717</v>
      </c>
      <c r="D25" s="8">
        <v>10079029</v>
      </c>
      <c r="E25" s="8">
        <v>6914133</v>
      </c>
      <c r="F25" s="19">
        <v>21512.47</v>
      </c>
      <c r="G25" s="8">
        <v>35062121.740000002</v>
      </c>
    </row>
    <row r="26" spans="2:7" x14ac:dyDescent="0.3">
      <c r="B26" s="1" t="s">
        <v>11</v>
      </c>
      <c r="C26" s="19">
        <v>1005586</v>
      </c>
      <c r="D26" s="8">
        <v>361614</v>
      </c>
      <c r="E26" s="8">
        <v>157364</v>
      </c>
      <c r="F26" s="8">
        <v>26290.42</v>
      </c>
      <c r="G26" s="19">
        <v>530208.51</v>
      </c>
    </row>
    <row r="27" spans="2:7" x14ac:dyDescent="0.3">
      <c r="B27" s="1" t="s">
        <v>43</v>
      </c>
      <c r="C27" s="19">
        <v>192671</v>
      </c>
      <c r="D27" s="19" t="s">
        <v>75</v>
      </c>
      <c r="E27" s="19" t="s">
        <v>75</v>
      </c>
      <c r="F27" s="19" t="s">
        <v>83</v>
      </c>
      <c r="G27" s="8">
        <v>3460462.16</v>
      </c>
    </row>
    <row r="28" spans="2:7" x14ac:dyDescent="0.3">
      <c r="B28" s="1" t="s">
        <v>33</v>
      </c>
      <c r="C28" s="19" t="s">
        <v>75</v>
      </c>
      <c r="D28" s="19" t="s">
        <v>75</v>
      </c>
      <c r="E28" s="19" t="s">
        <v>75</v>
      </c>
      <c r="F28" s="19">
        <v>205.39</v>
      </c>
      <c r="G28" s="19" t="s">
        <v>75</v>
      </c>
    </row>
    <row r="29" spans="2:7" x14ac:dyDescent="0.3">
      <c r="B29" s="1" t="s">
        <v>34</v>
      </c>
      <c r="C29" s="19">
        <v>-5012079</v>
      </c>
      <c r="D29" s="19">
        <v>-1758103</v>
      </c>
      <c r="E29" s="19">
        <v>-4624991</v>
      </c>
      <c r="F29" s="19" t="s">
        <v>83</v>
      </c>
      <c r="G29" s="19">
        <v>-28276322.030000001</v>
      </c>
    </row>
    <row r="30" spans="2:7" x14ac:dyDescent="0.3">
      <c r="B30" s="1" t="s">
        <v>53</v>
      </c>
      <c r="C30" s="19" t="s">
        <v>75</v>
      </c>
      <c r="D30" s="19" t="s">
        <v>75</v>
      </c>
      <c r="E30" s="19" t="s">
        <v>75</v>
      </c>
      <c r="F30" s="19" t="s">
        <v>83</v>
      </c>
      <c r="G30" s="19" t="s">
        <v>75</v>
      </c>
    </row>
    <row r="31" spans="2:7" x14ac:dyDescent="0.3">
      <c r="B31" s="3" t="s">
        <v>12</v>
      </c>
      <c r="C31" s="7">
        <f>SUM(C21:C30)</f>
        <v>4355646</v>
      </c>
      <c r="D31" s="7">
        <f>SUM(D21:D30)</f>
        <v>8682540</v>
      </c>
      <c r="E31" s="7">
        <f>SUM(E21:E30)</f>
        <v>2446506</v>
      </c>
      <c r="F31" s="7">
        <f t="shared" ref="F31" si="0">SUM(F21:F30)</f>
        <v>48008.28</v>
      </c>
      <c r="G31" s="7">
        <f>+SUM(G21:G30)</f>
        <v>10776470.379999995</v>
      </c>
    </row>
    <row r="32" spans="2:7" s="3" customFormat="1" x14ac:dyDescent="0.3">
      <c r="B32" s="3" t="s">
        <v>13</v>
      </c>
      <c r="C32" s="7">
        <f>C19+C31</f>
        <v>30023352.010000002</v>
      </c>
      <c r="D32" s="7">
        <f t="shared" ref="D32:F32" si="1">D19+D31</f>
        <v>29873746</v>
      </c>
      <c r="E32" s="7">
        <f>E19+E31</f>
        <v>5431123</v>
      </c>
      <c r="F32" s="7">
        <f t="shared" si="1"/>
        <v>1566542.8699999999</v>
      </c>
      <c r="G32" s="7">
        <f>G19+G31</f>
        <v>100239879.38</v>
      </c>
    </row>
    <row r="33" spans="2:7" s="3" customFormat="1" x14ac:dyDescent="0.3">
      <c r="B33" s="3" t="s">
        <v>14</v>
      </c>
      <c r="C33" s="7"/>
      <c r="D33" s="7"/>
      <c r="E33" s="7"/>
      <c r="F33" s="7"/>
      <c r="G33" s="7"/>
    </row>
    <row r="34" spans="2:7" x14ac:dyDescent="0.3">
      <c r="B34" s="3" t="s">
        <v>15</v>
      </c>
      <c r="D34" s="6"/>
      <c r="E34" s="6"/>
      <c r="F34" s="6"/>
      <c r="G34" s="6"/>
    </row>
    <row r="35" spans="2:7" x14ac:dyDescent="0.3">
      <c r="B35" s="1" t="s">
        <v>44</v>
      </c>
      <c r="C35" s="19">
        <v>-367265.4</v>
      </c>
      <c r="D35" s="19">
        <v>30811</v>
      </c>
      <c r="E35" s="10">
        <v>142786</v>
      </c>
      <c r="F35" s="19" t="s">
        <v>83</v>
      </c>
      <c r="G35" s="10">
        <v>1183964</v>
      </c>
    </row>
    <row r="36" spans="2:7" x14ac:dyDescent="0.3">
      <c r="B36" s="1" t="s">
        <v>81</v>
      </c>
      <c r="C36" s="19">
        <v>459825.12</v>
      </c>
      <c r="D36" s="19">
        <v>306726</v>
      </c>
      <c r="E36" s="19">
        <v>69479</v>
      </c>
      <c r="F36" s="19" t="s">
        <v>83</v>
      </c>
      <c r="G36" s="19">
        <v>3351759</v>
      </c>
    </row>
    <row r="37" spans="2:7" x14ac:dyDescent="0.3">
      <c r="B37" s="1" t="s">
        <v>16</v>
      </c>
      <c r="C37" s="10">
        <v>131988.96</v>
      </c>
      <c r="D37" s="10">
        <v>76742</v>
      </c>
      <c r="E37" s="19" t="s">
        <v>75</v>
      </c>
      <c r="F37" s="10">
        <v>4233.38</v>
      </c>
      <c r="G37" s="10">
        <v>7968035</v>
      </c>
    </row>
    <row r="38" spans="2:7" x14ac:dyDescent="0.3">
      <c r="B38" s="1" t="s">
        <v>45</v>
      </c>
      <c r="C38" s="19">
        <v>81938.289999999994</v>
      </c>
      <c r="D38" s="19">
        <v>12010</v>
      </c>
      <c r="E38" s="19" t="s">
        <v>75</v>
      </c>
      <c r="F38" s="19">
        <v>5978.6</v>
      </c>
      <c r="G38" s="19" t="s">
        <v>84</v>
      </c>
    </row>
    <row r="39" spans="2:7" x14ac:dyDescent="0.3">
      <c r="B39" s="1" t="s">
        <v>46</v>
      </c>
      <c r="C39" s="19">
        <v>2832574.4</v>
      </c>
      <c r="D39" s="19">
        <v>526550</v>
      </c>
      <c r="E39" s="19" t="s">
        <v>75</v>
      </c>
      <c r="F39" s="19" t="s">
        <v>83</v>
      </c>
      <c r="G39" s="19" t="s">
        <v>84</v>
      </c>
    </row>
    <row r="40" spans="2:7" x14ac:dyDescent="0.3">
      <c r="B40" s="1" t="s">
        <v>17</v>
      </c>
      <c r="C40" s="19" t="s">
        <v>75</v>
      </c>
      <c r="D40" s="19" t="s">
        <v>75</v>
      </c>
      <c r="E40" s="10">
        <v>1134288</v>
      </c>
      <c r="F40" s="19" t="s">
        <v>83</v>
      </c>
      <c r="G40" s="19" t="s">
        <v>84</v>
      </c>
    </row>
    <row r="41" spans="2:7" x14ac:dyDescent="0.3">
      <c r="B41" s="1" t="s">
        <v>47</v>
      </c>
      <c r="C41" s="19">
        <v>10101444.23</v>
      </c>
      <c r="D41" s="19">
        <v>4122471</v>
      </c>
      <c r="E41" s="10">
        <v>1553362</v>
      </c>
      <c r="F41" s="19" t="s">
        <v>83</v>
      </c>
      <c r="G41" s="19">
        <v>18618676</v>
      </c>
    </row>
    <row r="42" spans="2:7" x14ac:dyDescent="0.3">
      <c r="B42" s="1" t="s">
        <v>48</v>
      </c>
      <c r="C42" s="19">
        <v>5539668.6300000008</v>
      </c>
      <c r="D42" s="19" t="s">
        <v>75</v>
      </c>
      <c r="E42" s="19" t="s">
        <v>75</v>
      </c>
      <c r="F42" s="19" t="s">
        <v>83</v>
      </c>
      <c r="G42" s="19" t="s">
        <v>84</v>
      </c>
    </row>
    <row r="43" spans="2:7" x14ac:dyDescent="0.3">
      <c r="B43" s="1" t="s">
        <v>18</v>
      </c>
      <c r="C43" s="10">
        <v>140042.01999999999</v>
      </c>
      <c r="D43" s="10">
        <v>62389</v>
      </c>
      <c r="E43" s="19" t="s">
        <v>75</v>
      </c>
      <c r="F43" s="19" t="s">
        <v>83</v>
      </c>
      <c r="G43" s="19">
        <v>5840760</v>
      </c>
    </row>
    <row r="44" spans="2:7" x14ac:dyDescent="0.3">
      <c r="B44" s="1" t="s">
        <v>49</v>
      </c>
      <c r="C44" s="19" t="s">
        <v>75</v>
      </c>
      <c r="D44" s="19" t="s">
        <v>75</v>
      </c>
      <c r="E44" s="19" t="s">
        <v>75</v>
      </c>
      <c r="F44" s="19" t="s">
        <v>83</v>
      </c>
      <c r="G44" s="19" t="s">
        <v>84</v>
      </c>
    </row>
    <row r="45" spans="2:7" x14ac:dyDescent="0.3">
      <c r="B45" s="1" t="s">
        <v>60</v>
      </c>
      <c r="C45" s="19" t="s">
        <v>75</v>
      </c>
      <c r="D45" s="10">
        <v>113911</v>
      </c>
      <c r="E45" s="19" t="s">
        <v>75</v>
      </c>
      <c r="F45" s="19" t="s">
        <v>83</v>
      </c>
      <c r="G45" s="19">
        <v>2033226</v>
      </c>
    </row>
    <row r="46" spans="2:7" x14ac:dyDescent="0.3">
      <c r="B46" s="3" t="s">
        <v>54</v>
      </c>
      <c r="C46" s="7">
        <f>+SUM(C35:C45)</f>
        <v>18920216.250000004</v>
      </c>
      <c r="D46" s="7">
        <f>+SUM(D35:D45)</f>
        <v>5251610</v>
      </c>
      <c r="E46" s="7">
        <f>+SUM(E35:E45)</f>
        <v>2899915</v>
      </c>
      <c r="F46" s="7">
        <f t="shared" ref="F46" si="2">+SUM(F35:F45)</f>
        <v>10211.98</v>
      </c>
      <c r="G46" s="7">
        <f>+SUM(G35:G45)</f>
        <v>38996420</v>
      </c>
    </row>
    <row r="47" spans="2:7" x14ac:dyDescent="0.3">
      <c r="B47" s="3" t="s">
        <v>55</v>
      </c>
      <c r="D47" s="6"/>
      <c r="E47" s="6"/>
      <c r="F47" s="6"/>
      <c r="G47" s="6"/>
    </row>
    <row r="48" spans="2:7" x14ac:dyDescent="0.3">
      <c r="B48" s="1" t="s">
        <v>56</v>
      </c>
      <c r="C48" s="19" t="s">
        <v>75</v>
      </c>
      <c r="D48" s="19" t="s">
        <v>75</v>
      </c>
      <c r="E48" s="19">
        <v>1453855</v>
      </c>
      <c r="F48" s="19" t="s">
        <v>75</v>
      </c>
      <c r="G48" s="19" t="s">
        <v>84</v>
      </c>
    </row>
    <row r="49" spans="2:7" x14ac:dyDescent="0.3">
      <c r="B49" s="1" t="s">
        <v>16</v>
      </c>
      <c r="C49" s="19" t="s">
        <v>75</v>
      </c>
      <c r="D49" s="19" t="s">
        <v>75</v>
      </c>
      <c r="E49" s="19" t="s">
        <v>75</v>
      </c>
      <c r="F49" s="19" t="s">
        <v>75</v>
      </c>
      <c r="G49" s="19" t="s">
        <v>84</v>
      </c>
    </row>
    <row r="50" spans="2:7" x14ac:dyDescent="0.3">
      <c r="B50" s="1" t="s">
        <v>45</v>
      </c>
      <c r="C50" s="19" t="s">
        <v>75</v>
      </c>
      <c r="D50" s="19" t="s">
        <v>75</v>
      </c>
      <c r="E50" s="19" t="s">
        <v>75</v>
      </c>
      <c r="F50" s="19" t="s">
        <v>75</v>
      </c>
      <c r="G50" s="19" t="s">
        <v>84</v>
      </c>
    </row>
    <row r="51" spans="2:7" x14ac:dyDescent="0.3">
      <c r="B51" s="1" t="s">
        <v>47</v>
      </c>
      <c r="C51" s="19" t="s">
        <v>75</v>
      </c>
      <c r="D51" s="19">
        <v>1618382</v>
      </c>
      <c r="E51" s="19" t="s">
        <v>75</v>
      </c>
      <c r="F51" s="19" t="s">
        <v>75</v>
      </c>
      <c r="G51" s="19" t="s">
        <v>84</v>
      </c>
    </row>
    <row r="52" spans="2:7" x14ac:dyDescent="0.3">
      <c r="B52" s="1" t="s">
        <v>48</v>
      </c>
      <c r="C52" s="19" t="s">
        <v>75</v>
      </c>
      <c r="D52" s="19" t="s">
        <v>75</v>
      </c>
      <c r="E52" s="19" t="s">
        <v>75</v>
      </c>
      <c r="F52" s="19" t="s">
        <v>75</v>
      </c>
      <c r="G52" s="19" t="s">
        <v>84</v>
      </c>
    </row>
    <row r="53" spans="2:7" x14ac:dyDescent="0.3">
      <c r="B53" s="1" t="s">
        <v>61</v>
      </c>
      <c r="C53" s="19">
        <v>221068.87000000002</v>
      </c>
      <c r="D53" s="19">
        <v>1483608</v>
      </c>
      <c r="E53" s="19" t="s">
        <v>75</v>
      </c>
      <c r="F53" s="19" t="s">
        <v>75</v>
      </c>
      <c r="G53" s="19" t="s">
        <v>84</v>
      </c>
    </row>
    <row r="54" spans="2:7" x14ac:dyDescent="0.3">
      <c r="B54" s="3" t="s">
        <v>57</v>
      </c>
      <c r="C54" s="7">
        <f>+SUM(C48:C53)</f>
        <v>221068.87000000002</v>
      </c>
      <c r="D54" s="7">
        <f t="shared" ref="D54:F54" si="3">+SUM(D48:D53)</f>
        <v>3101990</v>
      </c>
      <c r="E54" s="7">
        <f t="shared" si="3"/>
        <v>1453855</v>
      </c>
      <c r="F54" s="7">
        <f t="shared" si="3"/>
        <v>0</v>
      </c>
      <c r="G54" s="7">
        <f>+SUM(G48:G53)</f>
        <v>0</v>
      </c>
    </row>
    <row r="55" spans="2:7" s="3" customFormat="1" x14ac:dyDescent="0.3">
      <c r="B55" s="3" t="s">
        <v>19</v>
      </c>
      <c r="C55" s="7">
        <f>+C46+C54</f>
        <v>19141285.120000005</v>
      </c>
      <c r="D55" s="7">
        <f t="shared" ref="D55:F55" si="4">+D46+D54</f>
        <v>8353600</v>
      </c>
      <c r="E55" s="7">
        <f>+E46+E54</f>
        <v>4353770</v>
      </c>
      <c r="F55" s="7">
        <f t="shared" si="4"/>
        <v>10211.98</v>
      </c>
      <c r="G55" s="7">
        <f>+G46+G54</f>
        <v>38996420</v>
      </c>
    </row>
    <row r="56" spans="2:7" x14ac:dyDescent="0.3">
      <c r="B56" s="3" t="s">
        <v>20</v>
      </c>
      <c r="C56" s="9"/>
      <c r="D56" s="9"/>
      <c r="E56" s="9"/>
      <c r="F56" s="9"/>
      <c r="G56" s="9"/>
    </row>
    <row r="57" spans="2:7" x14ac:dyDescent="0.3">
      <c r="B57" s="1" t="s">
        <v>21</v>
      </c>
      <c r="C57" s="19">
        <v>4743700</v>
      </c>
      <c r="D57" s="8">
        <v>16154000</v>
      </c>
      <c r="E57" s="19">
        <v>2260000</v>
      </c>
      <c r="F57" s="8">
        <v>1772381</v>
      </c>
      <c r="G57" s="8">
        <v>3432164</v>
      </c>
    </row>
    <row r="58" spans="2:7" ht="13.8" customHeight="1" x14ac:dyDescent="0.3">
      <c r="B58" s="1" t="s">
        <v>50</v>
      </c>
      <c r="C58" s="19" t="s">
        <v>75</v>
      </c>
      <c r="D58" s="19" t="s">
        <v>75</v>
      </c>
      <c r="E58" s="19" t="s">
        <v>75</v>
      </c>
      <c r="F58" s="8">
        <v>2335.62</v>
      </c>
      <c r="G58" s="19" t="s">
        <v>84</v>
      </c>
    </row>
    <row r="59" spans="2:7" x14ac:dyDescent="0.3">
      <c r="B59" s="1" t="s">
        <v>22</v>
      </c>
      <c r="C59" s="19">
        <v>1031211.1299999999</v>
      </c>
      <c r="D59" s="19" t="s">
        <v>75</v>
      </c>
      <c r="E59" s="19">
        <v>1043740</v>
      </c>
      <c r="F59" s="19" t="s">
        <v>75</v>
      </c>
      <c r="G59" s="19" t="s">
        <v>84</v>
      </c>
    </row>
    <row r="60" spans="2:7" x14ac:dyDescent="0.3">
      <c r="B60" s="1" t="s">
        <v>51</v>
      </c>
      <c r="C60" s="19">
        <v>2591237.59</v>
      </c>
      <c r="D60" s="8">
        <v>2526317</v>
      </c>
      <c r="E60" s="19">
        <v>246506</v>
      </c>
      <c r="F60" s="8">
        <v>778262.23</v>
      </c>
      <c r="G60" s="8">
        <v>686435</v>
      </c>
    </row>
    <row r="61" spans="2:7" x14ac:dyDescent="0.3">
      <c r="B61" s="1" t="s">
        <v>23</v>
      </c>
      <c r="C61" s="19">
        <v>615065.72199999983</v>
      </c>
      <c r="D61" s="8">
        <v>4350152</v>
      </c>
      <c r="E61" s="8">
        <v>-1513521</v>
      </c>
      <c r="F61" s="8">
        <v>9245.6299999999992</v>
      </c>
      <c r="G61" s="8">
        <v>48430757</v>
      </c>
    </row>
    <row r="62" spans="2:7" x14ac:dyDescent="0.3">
      <c r="B62" s="1" t="s">
        <v>24</v>
      </c>
      <c r="C62" s="19">
        <v>1900852.02</v>
      </c>
      <c r="D62" s="8">
        <v>-1510323</v>
      </c>
      <c r="E62" s="8">
        <v>-959372</v>
      </c>
      <c r="F62" s="8">
        <v>-1005893.59</v>
      </c>
      <c r="G62" s="19">
        <v>8694103</v>
      </c>
    </row>
    <row r="63" spans="2:7" x14ac:dyDescent="0.3">
      <c r="B63" s="1" t="s">
        <v>62</v>
      </c>
      <c r="C63" s="19" t="s">
        <v>75</v>
      </c>
      <c r="D63" s="19" t="s">
        <v>75</v>
      </c>
      <c r="E63" s="19" t="s">
        <v>75</v>
      </c>
      <c r="F63" s="19" t="s">
        <v>75</v>
      </c>
      <c r="G63" s="19" t="s">
        <v>84</v>
      </c>
    </row>
    <row r="64" spans="2:7" s="3" customFormat="1" x14ac:dyDescent="0.3">
      <c r="B64" s="3" t="s">
        <v>25</v>
      </c>
      <c r="C64" s="7">
        <f>+SUM(C57:C63)</f>
        <v>10882066.461999999</v>
      </c>
      <c r="D64" s="7">
        <f>SUM(D57:D63)</f>
        <v>21520146</v>
      </c>
      <c r="E64" s="7">
        <f t="shared" ref="E64:G64" si="5">SUM(E57:E63)</f>
        <v>1077353</v>
      </c>
      <c r="F64" s="7">
        <f t="shared" si="5"/>
        <v>1556330.8900000001</v>
      </c>
      <c r="G64" s="7">
        <f t="shared" si="5"/>
        <v>61243459</v>
      </c>
    </row>
    <row r="65" spans="2:7" s="3" customFormat="1" x14ac:dyDescent="0.3">
      <c r="B65" s="3" t="s">
        <v>26</v>
      </c>
      <c r="C65" s="7">
        <f>C55+C64</f>
        <v>30023351.582000002</v>
      </c>
      <c r="D65" s="7">
        <f>D55+D64</f>
        <v>29873746</v>
      </c>
      <c r="E65" s="7">
        <f t="shared" ref="E65:G65" si="6">E55+E64</f>
        <v>5431123</v>
      </c>
      <c r="F65" s="7">
        <f t="shared" si="6"/>
        <v>1566542.87</v>
      </c>
      <c r="G65" s="7">
        <f t="shared" si="6"/>
        <v>100239879</v>
      </c>
    </row>
  </sheetData>
  <mergeCells count="2">
    <mergeCell ref="B1:G1"/>
    <mergeCell ref="B2:G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C00CE-B40F-4151-8967-8EB60B572F9D}">
  <dimension ref="B1:G39"/>
  <sheetViews>
    <sheetView showGridLines="0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24" sqref="E24"/>
    </sheetView>
  </sheetViews>
  <sheetFormatPr baseColWidth="10" defaultColWidth="8.88671875" defaultRowHeight="14.4" x14ac:dyDescent="0.3"/>
  <cols>
    <col min="1" max="1" width="9.77734375" style="1" customWidth="1"/>
    <col min="2" max="2" width="56.44140625" style="1" customWidth="1"/>
    <col min="3" max="3" width="30.77734375" style="6" customWidth="1"/>
    <col min="4" max="7" width="30.77734375" style="1" customWidth="1"/>
    <col min="8" max="16384" width="8.88671875" style="1"/>
  </cols>
  <sheetData>
    <row r="1" spans="2:7" x14ac:dyDescent="0.3">
      <c r="B1" s="25" t="s">
        <v>32</v>
      </c>
      <c r="C1" s="25"/>
      <c r="D1" s="25"/>
      <c r="E1" s="25"/>
      <c r="F1" s="25"/>
      <c r="G1" s="25"/>
    </row>
    <row r="2" spans="2:7" x14ac:dyDescent="0.3">
      <c r="B2" s="25" t="s">
        <v>82</v>
      </c>
      <c r="C2" s="25"/>
      <c r="D2" s="25"/>
      <c r="E2" s="25"/>
      <c r="F2" s="25"/>
      <c r="G2" s="25"/>
    </row>
    <row r="3" spans="2:7" ht="3" customHeight="1" x14ac:dyDescent="0.3">
      <c r="C3" s="1"/>
    </row>
    <row r="4" spans="2:7" x14ac:dyDescent="0.3">
      <c r="C4" s="7" t="s">
        <v>76</v>
      </c>
      <c r="D4" s="17" t="s">
        <v>77</v>
      </c>
      <c r="E4" s="17" t="s">
        <v>78</v>
      </c>
      <c r="F4" s="17" t="s">
        <v>79</v>
      </c>
      <c r="G4" s="17" t="s">
        <v>80</v>
      </c>
    </row>
    <row r="5" spans="2:7" x14ac:dyDescent="0.3">
      <c r="B5" s="4" t="s">
        <v>1</v>
      </c>
      <c r="C5" s="5" t="s">
        <v>2</v>
      </c>
      <c r="D5" s="5" t="s">
        <v>2</v>
      </c>
      <c r="E5" s="5" t="s">
        <v>2</v>
      </c>
      <c r="F5" s="5" t="s">
        <v>2</v>
      </c>
      <c r="G5" s="5" t="s">
        <v>2</v>
      </c>
    </row>
    <row r="6" spans="2:7" x14ac:dyDescent="0.3">
      <c r="B6" s="3" t="s">
        <v>65</v>
      </c>
      <c r="D6" s="6"/>
      <c r="E6" s="6"/>
      <c r="F6" s="6"/>
      <c r="G6" s="6"/>
    </row>
    <row r="7" spans="2:7" x14ac:dyDescent="0.3">
      <c r="B7" t="s">
        <v>73</v>
      </c>
      <c r="C7" s="10">
        <v>11831806.74</v>
      </c>
      <c r="D7" s="10">
        <v>3550533</v>
      </c>
      <c r="E7" s="10">
        <v>3140555</v>
      </c>
      <c r="F7" s="10">
        <v>954721.41999999993</v>
      </c>
      <c r="G7" s="10">
        <v>78320375</v>
      </c>
    </row>
    <row r="8" spans="2:7" x14ac:dyDescent="0.3">
      <c r="B8" t="s">
        <v>69</v>
      </c>
      <c r="C8" s="10">
        <v>6719297.1699999999</v>
      </c>
      <c r="D8" s="10">
        <v>4917251</v>
      </c>
      <c r="E8" s="10">
        <v>277827</v>
      </c>
      <c r="F8" s="10">
        <v>304340.17</v>
      </c>
      <c r="G8" s="10">
        <v>16196036</v>
      </c>
    </row>
    <row r="9" spans="2:7" x14ac:dyDescent="0.3">
      <c r="B9" s="1" t="s">
        <v>70</v>
      </c>
      <c r="C9" s="10">
        <v>639967.98</v>
      </c>
      <c r="D9" s="22"/>
      <c r="E9" s="10"/>
      <c r="F9" s="10"/>
      <c r="G9" s="10">
        <v>6727237</v>
      </c>
    </row>
    <row r="10" spans="2:7" x14ac:dyDescent="0.3">
      <c r="D10" s="6"/>
      <c r="E10" s="6"/>
      <c r="F10" s="6"/>
      <c r="G10" s="6"/>
    </row>
    <row r="11" spans="2:7" x14ac:dyDescent="0.3">
      <c r="B11" s="1" t="s">
        <v>28</v>
      </c>
      <c r="C11" s="10">
        <v>12038603.210000001</v>
      </c>
      <c r="D11" s="10">
        <v>5750400</v>
      </c>
      <c r="E11" s="10">
        <v>2339545</v>
      </c>
      <c r="F11" s="10">
        <v>40400.33</v>
      </c>
      <c r="G11" s="10">
        <v>71692118</v>
      </c>
    </row>
    <row r="12" spans="2:7" x14ac:dyDescent="0.3">
      <c r="D12" s="6"/>
      <c r="E12" s="6"/>
      <c r="F12" s="6"/>
      <c r="G12" s="6"/>
    </row>
    <row r="13" spans="2:7" x14ac:dyDescent="0.3">
      <c r="B13" s="12" t="s">
        <v>64</v>
      </c>
      <c r="C13" s="13">
        <f>+C7+C8+C9-C11</f>
        <v>7152468.6799999997</v>
      </c>
      <c r="D13" s="13">
        <f>+D7+D8+D9-D11</f>
        <v>2717384</v>
      </c>
      <c r="E13" s="13">
        <f>+E7+E8+E9-E11</f>
        <v>1078837</v>
      </c>
      <c r="F13" s="13">
        <f>+F7+F8+F9-F11</f>
        <v>1218661.2599999998</v>
      </c>
      <c r="G13" s="13">
        <f>+G7+G8+G9-G11</f>
        <v>29551530</v>
      </c>
    </row>
    <row r="14" spans="2:7" x14ac:dyDescent="0.3">
      <c r="C14" s="11"/>
      <c r="D14" s="11"/>
      <c r="E14" s="11"/>
      <c r="F14" s="11"/>
      <c r="G14" s="11"/>
    </row>
    <row r="15" spans="2:7" x14ac:dyDescent="0.3">
      <c r="B15" s="1" t="s">
        <v>63</v>
      </c>
      <c r="C15" s="10">
        <v>30112.400000000001</v>
      </c>
      <c r="D15" s="10"/>
      <c r="E15" s="10"/>
      <c r="F15" s="10"/>
      <c r="G15" s="10">
        <v>1596971</v>
      </c>
    </row>
    <row r="16" spans="2:7" x14ac:dyDescent="0.3">
      <c r="B16" s="1" t="s">
        <v>74</v>
      </c>
      <c r="C16" s="10">
        <v>3937142.68</v>
      </c>
      <c r="D16" s="8">
        <v>3341690</v>
      </c>
      <c r="E16" s="8">
        <v>1385327</v>
      </c>
      <c r="F16" s="8">
        <v>2110875.65</v>
      </c>
      <c r="G16" s="10">
        <v>11046292</v>
      </c>
    </row>
    <row r="17" spans="2:7" x14ac:dyDescent="0.3">
      <c r="B17" s="1" t="s">
        <v>71</v>
      </c>
      <c r="C17" s="10">
        <v>239214.45</v>
      </c>
      <c r="D17" s="8">
        <v>115259</v>
      </c>
      <c r="E17" s="8">
        <v>320092</v>
      </c>
      <c r="F17" s="8"/>
      <c r="G17" s="23"/>
    </row>
    <row r="18" spans="2:7" x14ac:dyDescent="0.3">
      <c r="B18" s="3"/>
      <c r="D18" s="6"/>
      <c r="E18" s="6"/>
      <c r="F18" s="6"/>
      <c r="G18" s="6"/>
    </row>
    <row r="19" spans="2:7" x14ac:dyDescent="0.3">
      <c r="B19" s="12" t="s">
        <v>66</v>
      </c>
      <c r="C19" s="14">
        <f>+C13+C15-C16-C17</f>
        <v>3006223.9499999997</v>
      </c>
      <c r="D19" s="14">
        <f t="shared" ref="D19" si="0">+D13+D15-D16-D17</f>
        <v>-739565</v>
      </c>
      <c r="E19" s="14">
        <f>+E13+E15-E16-E17</f>
        <v>-626582</v>
      </c>
      <c r="F19" s="14">
        <f>+F13+F15-F16-F17</f>
        <v>-892214.39000000013</v>
      </c>
      <c r="G19" s="14">
        <f>+G13+G15-G16-G17</f>
        <v>20102209</v>
      </c>
    </row>
    <row r="20" spans="2:7" x14ac:dyDescent="0.3">
      <c r="C20" s="2"/>
      <c r="D20" s="2"/>
      <c r="E20" s="2"/>
      <c r="F20" s="2"/>
      <c r="G20" s="2"/>
    </row>
    <row r="21" spans="2:7" x14ac:dyDescent="0.3">
      <c r="B21" s="1" t="s">
        <v>27</v>
      </c>
      <c r="C21" s="10">
        <v>25662.35</v>
      </c>
      <c r="D21" s="10">
        <v>22855</v>
      </c>
      <c r="E21" s="10">
        <v>1412</v>
      </c>
      <c r="F21" s="8">
        <v>52184.93</v>
      </c>
      <c r="G21" s="8">
        <v>548855</v>
      </c>
    </row>
    <row r="22" spans="2:7" x14ac:dyDescent="0.3">
      <c r="B22" s="1" t="s">
        <v>29</v>
      </c>
      <c r="C22" s="8">
        <v>30402.720000000001</v>
      </c>
      <c r="D22" s="8">
        <v>76168</v>
      </c>
      <c r="E22" s="10">
        <v>261226</v>
      </c>
      <c r="F22" s="8"/>
      <c r="G22" s="8"/>
    </row>
    <row r="23" spans="2:7" x14ac:dyDescent="0.3">
      <c r="B23" s="1" t="s">
        <v>72</v>
      </c>
      <c r="C23" s="8">
        <v>-258737.9299999997</v>
      </c>
      <c r="D23" s="8">
        <v>-795395</v>
      </c>
      <c r="E23" s="10">
        <v>-74643</v>
      </c>
      <c r="F23" s="8">
        <v>-182463.85</v>
      </c>
      <c r="G23" s="8">
        <v>-6711011</v>
      </c>
    </row>
    <row r="24" spans="2:7" x14ac:dyDescent="0.3">
      <c r="B24" s="1" t="s">
        <v>67</v>
      </c>
      <c r="C24" s="20"/>
      <c r="D24" s="10">
        <v>129379</v>
      </c>
      <c r="E24" s="10">
        <v>1667</v>
      </c>
      <c r="F24" s="8">
        <v>16599.72</v>
      </c>
      <c r="G24" s="8"/>
    </row>
    <row r="25" spans="2:7" x14ac:dyDescent="0.3">
      <c r="B25" s="1" t="s">
        <v>30</v>
      </c>
      <c r="C25" s="18"/>
      <c r="D25" s="10">
        <v>46040</v>
      </c>
      <c r="E25" s="10"/>
      <c r="F25" s="10"/>
      <c r="G25" s="8"/>
    </row>
    <row r="26" spans="2:7" x14ac:dyDescent="0.3">
      <c r="C26" s="2"/>
      <c r="D26" s="2"/>
      <c r="E26" s="2"/>
      <c r="F26" s="2"/>
      <c r="G26" s="2"/>
    </row>
    <row r="27" spans="2:7" x14ac:dyDescent="0.3">
      <c r="B27" s="12" t="s">
        <v>68</v>
      </c>
      <c r="C27" s="13">
        <f>+C19+C21-C22+C23+C24-C25</f>
        <v>2742745.65</v>
      </c>
      <c r="D27" s="13">
        <f t="shared" ref="D27:E27" si="1">+D19+D21-D22+D23+D24-D25</f>
        <v>-1504934</v>
      </c>
      <c r="E27" s="13">
        <f t="shared" si="1"/>
        <v>-959372</v>
      </c>
      <c r="F27" s="13">
        <f>+F19+F21-F22+F23+F24-F25</f>
        <v>-1005893.5900000001</v>
      </c>
      <c r="G27" s="13">
        <f>+G19+G21-G22+G23+G24-G25</f>
        <v>13940053</v>
      </c>
    </row>
    <row r="28" spans="2:7" x14ac:dyDescent="0.3">
      <c r="C28" s="7"/>
      <c r="D28" s="7"/>
      <c r="E28" s="7"/>
      <c r="F28" s="7"/>
      <c r="G28" s="7"/>
    </row>
    <row r="29" spans="2:7" x14ac:dyDescent="0.3">
      <c r="B29" s="1" t="s">
        <v>52</v>
      </c>
      <c r="C29" s="8">
        <v>841893.63</v>
      </c>
      <c r="D29" s="21" t="s">
        <v>85</v>
      </c>
      <c r="E29" s="21"/>
      <c r="F29" s="21"/>
      <c r="G29" s="8">
        <v>5245950</v>
      </c>
    </row>
    <row r="30" spans="2:7" x14ac:dyDescent="0.3">
      <c r="C30" s="11"/>
      <c r="D30" s="11"/>
      <c r="E30" s="11"/>
      <c r="F30" s="11"/>
      <c r="G30" s="11"/>
    </row>
    <row r="31" spans="2:7" x14ac:dyDescent="0.3">
      <c r="B31" s="12" t="s">
        <v>31</v>
      </c>
      <c r="C31" s="14">
        <f>+C27-C29</f>
        <v>1900852.02</v>
      </c>
      <c r="D31" s="14">
        <v>-1510323</v>
      </c>
      <c r="E31" s="14">
        <f t="shared" ref="E31:G31" si="2">+E27-E29</f>
        <v>-959372</v>
      </c>
      <c r="F31" s="14">
        <f t="shared" si="2"/>
        <v>-1005893.5900000001</v>
      </c>
      <c r="G31" s="14">
        <f t="shared" si="2"/>
        <v>8694103</v>
      </c>
    </row>
    <row r="33" spans="2:3" x14ac:dyDescent="0.3">
      <c r="B33" s="24" t="s">
        <v>86</v>
      </c>
    </row>
    <row r="36" spans="2:3" x14ac:dyDescent="0.3">
      <c r="C36" s="1"/>
    </row>
    <row r="37" spans="2:3" x14ac:dyDescent="0.3">
      <c r="C37" s="1"/>
    </row>
    <row r="38" spans="2:3" x14ac:dyDescent="0.3">
      <c r="B38"/>
      <c r="C38" s="1"/>
    </row>
    <row r="39" spans="2:3" x14ac:dyDescent="0.3">
      <c r="C39" s="1"/>
    </row>
  </sheetData>
  <mergeCells count="2">
    <mergeCell ref="B1:G1"/>
    <mergeCell ref="B2:G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5e8a6108-5506-4bcf-982f-4494d6f3f825}" enabled="0" method="" siteId="{5e8a6108-5506-4bcf-982f-4494d6f3f82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Estado Situación Financiera</vt:lpstr>
      <vt:lpstr>Estado de Resultados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Iliana Rejas Manrique</cp:lastModifiedBy>
  <dcterms:created xsi:type="dcterms:W3CDTF">2025-10-10T21:55:13Z</dcterms:created>
  <dcterms:modified xsi:type="dcterms:W3CDTF">2026-03-25T22:43:10Z</dcterms:modified>
</cp:coreProperties>
</file>