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Jul\EF\Public\"/>
    </mc:Choice>
  </mc:AlternateContent>
  <xr:revisionPtr revIDLastSave="0" documentId="13_ncr:1_{B28AC0CD-083D-40C0-94D2-0DD3E85D011B}" xr6:coauthVersionLast="47" xr6:coauthVersionMax="47" xr10:uidLastSave="{00000000-0000-0000-0000-000000000000}"/>
  <bookViews>
    <workbookView xWindow="-108" yWindow="-108" windowWidth="23256" windowHeight="12456" xr2:uid="{EDE371CB-320A-43D1-B6F6-BD3B4E0130AB}"/>
  </bookViews>
  <sheets>
    <sheet name="3" sheetId="2" r:id="rId1"/>
  </sheets>
  <externalReferences>
    <externalReference r:id="rId2"/>
    <externalReference r:id="rId3"/>
  </externalReferences>
  <definedNames>
    <definedName name="_xlnm.Print_Area" localSheetId="0">'3'!$A$1:$H$33</definedName>
    <definedName name="CONTINENTAL" localSheetId="0">#REF!</definedName>
    <definedName name="CONTINENTAL">#REF!</definedName>
    <definedName name="INDICE">[1]!INDICE</definedName>
    <definedName name="Periodo">'[2]05-BG'!$B$3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9" i="2" l="1"/>
  <c r="G29" i="2"/>
  <c r="F29" i="2"/>
  <c r="E29" i="2"/>
  <c r="D29" i="2"/>
  <c r="C29" i="2"/>
  <c r="B29" i="2"/>
  <c r="H28" i="2"/>
  <c r="G28" i="2"/>
  <c r="F28" i="2"/>
  <c r="E28" i="2"/>
  <c r="D28" i="2"/>
  <c r="C28" i="2"/>
  <c r="B28" i="2"/>
  <c r="H26" i="2"/>
  <c r="G26" i="2"/>
  <c r="F26" i="2"/>
  <c r="E26" i="2"/>
  <c r="D26" i="2"/>
  <c r="C26" i="2"/>
  <c r="B26" i="2"/>
  <c r="H25" i="2"/>
  <c r="G25" i="2"/>
  <c r="F25" i="2"/>
  <c r="E25" i="2"/>
  <c r="D25" i="2"/>
  <c r="C25" i="2"/>
  <c r="B25" i="2"/>
  <c r="H23" i="2"/>
  <c r="G23" i="2"/>
  <c r="F23" i="2"/>
  <c r="E23" i="2"/>
  <c r="D23" i="2"/>
  <c r="C23" i="2"/>
  <c r="B23" i="2"/>
  <c r="H22" i="2"/>
  <c r="G22" i="2"/>
  <c r="F22" i="2"/>
  <c r="E22" i="2"/>
  <c r="D22" i="2"/>
  <c r="C22" i="2"/>
  <c r="B22" i="2"/>
  <c r="H21" i="2"/>
  <c r="G21" i="2"/>
  <c r="F21" i="2"/>
  <c r="E21" i="2"/>
  <c r="D21" i="2"/>
  <c r="C21" i="2"/>
  <c r="B21" i="2"/>
  <c r="H20" i="2"/>
  <c r="G20" i="2"/>
  <c r="F20" i="2"/>
  <c r="E20" i="2"/>
  <c r="D20" i="2"/>
  <c r="C20" i="2"/>
  <c r="B20" i="2"/>
  <c r="H19" i="2"/>
  <c r="G19" i="2"/>
  <c r="F19" i="2"/>
  <c r="E19" i="2"/>
  <c r="D19" i="2"/>
  <c r="C19" i="2"/>
  <c r="B19" i="2"/>
  <c r="H18" i="2"/>
  <c r="G18" i="2"/>
  <c r="F18" i="2"/>
  <c r="E18" i="2"/>
  <c r="D18" i="2"/>
  <c r="C18" i="2"/>
  <c r="B18" i="2"/>
  <c r="H16" i="2"/>
  <c r="G16" i="2"/>
  <c r="F16" i="2"/>
  <c r="E16" i="2"/>
  <c r="D16" i="2"/>
  <c r="C16" i="2"/>
  <c r="B16" i="2"/>
  <c r="H15" i="2"/>
  <c r="G15" i="2"/>
  <c r="F15" i="2"/>
  <c r="E15" i="2"/>
  <c r="D15" i="2"/>
  <c r="C15" i="2"/>
  <c r="B15" i="2"/>
  <c r="H14" i="2"/>
  <c r="G14" i="2"/>
  <c r="F14" i="2"/>
  <c r="E14" i="2"/>
  <c r="D14" i="2"/>
  <c r="C14" i="2"/>
  <c r="B14" i="2"/>
  <c r="H13" i="2"/>
  <c r="G13" i="2"/>
  <c r="F13" i="2"/>
  <c r="E13" i="2"/>
  <c r="D13" i="2"/>
  <c r="C13" i="2"/>
  <c r="B13" i="2"/>
  <c r="H12" i="2"/>
  <c r="G12" i="2"/>
  <c r="F12" i="2"/>
  <c r="E12" i="2"/>
  <c r="D12" i="2"/>
  <c r="C12" i="2"/>
  <c r="B12" i="2"/>
  <c r="H11" i="2"/>
  <c r="G11" i="2"/>
  <c r="F11" i="2"/>
  <c r="E11" i="2"/>
  <c r="D11" i="2"/>
  <c r="C11" i="2"/>
  <c r="B11" i="2"/>
  <c r="H9" i="2"/>
  <c r="G9" i="2"/>
  <c r="F9" i="2"/>
  <c r="E9" i="2"/>
  <c r="D9" i="2"/>
  <c r="C9" i="2"/>
  <c r="B9" i="2"/>
  <c r="H8" i="2"/>
  <c r="G8" i="2"/>
  <c r="F8" i="2"/>
  <c r="E8" i="2"/>
  <c r="D8" i="2"/>
  <c r="C8" i="2"/>
  <c r="B8" i="2"/>
</calcChain>
</file>

<file path=xl/sharedStrings.xml><?xml version="1.0" encoding="utf-8"?>
<sst xmlns="http://schemas.openxmlformats.org/spreadsheetml/2006/main" count="47" uniqueCount="46">
  <si>
    <t>Indicadores Financieros por Empresa Financiera</t>
  </si>
  <si>
    <t>( En porcentaje )</t>
  </si>
  <si>
    <t>Financiera Confianza</t>
  </si>
  <si>
    <t xml:space="preserve">Financiera Qapaq </t>
  </si>
  <si>
    <t>InFinance XP</t>
  </si>
  <si>
    <t>Mitsui Auto Finance</t>
  </si>
  <si>
    <t>Financiera Proempresa</t>
  </si>
  <si>
    <t>Financiera Surgir</t>
  </si>
  <si>
    <r>
      <t>Total Empresas Financieras</t>
    </r>
    <r>
      <rPr>
        <b/>
        <vertAlign val="superscript"/>
        <sz val="10"/>
        <rFont val="Arial Narrow"/>
        <family val="2"/>
      </rPr>
      <t>1/</t>
    </r>
  </si>
  <si>
    <t>SOLVENCIA</t>
  </si>
  <si>
    <t>Pasivo Total / Capital Social y Reservas (N° de veces)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</si>
  <si>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</si>
  <si>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</si>
  <si>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</si>
  <si>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</si>
  <si>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 xml:space="preserve">Provisiones / Créditos Atrasados </t>
  </si>
  <si>
    <t>Cartera Atrasada Ajustada **</t>
  </si>
  <si>
    <t>Cartera de Alto Riesgo Ajustada ***</t>
  </si>
  <si>
    <t>EFICIENCIA Y GESTIÓN</t>
  </si>
  <si>
    <t>Gastos de Administración Anualizado / Activo Productivo Promedio</t>
  </si>
  <si>
    <t>Gastos de Operación / Margen Financiero Total</t>
  </si>
  <si>
    <t>Ingresos Financieros / Ingresos Totales</t>
  </si>
  <si>
    <t>Ingresos Financieros Anualizados / Activo Productivo Promedio</t>
  </si>
  <si>
    <t>Créditos Directos / Personal (S/ Miles)</t>
  </si>
  <si>
    <t>Depósitos / Número de Oficinas (S/ Miles)</t>
  </si>
  <si>
    <t>RENTABILIDAD</t>
  </si>
  <si>
    <t>Utilidad Anualizada / Patrimonio Promedio</t>
  </si>
  <si>
    <t>Utilidad Anualizada / Activo Promedio</t>
  </si>
  <si>
    <t>LIQUIDEZ</t>
  </si>
  <si>
    <t>Ratio de Liquidez MN (Promedio de saldos del mes)</t>
  </si>
  <si>
    <t>Ratio de Liquidez ME (Promedio de saldos del mes)</t>
  </si>
  <si>
    <t>Nota: La definición de los Indicadores se encuentra en el Glosario de Términos e Indicadores.</t>
  </si>
  <si>
    <t>Los valores anualizados se obtienen de la siguiente manera: valor del mes + valor a diciembre del año anterior - valor del mismo mes del año anterior. El promedio corresponde a los últimos doce meses.</t>
  </si>
  <si>
    <t>* Para los créditos corporativos, a grandes y a medianas empresas cuando el atraso supera los 15 días; para los créditos a pequeñas y microempresas los 30 días; y para los créditos hipotecarios y de consumo, a los 30 días de atraso se considera la cuota como vencida y a los 90 días el saldo total.</t>
  </si>
  <si>
    <t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</si>
  <si>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</si>
  <si>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</si>
  <si>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Financiera Edyficar</t>
  </si>
  <si>
    <t xml:space="preserve">Financiera Efectiva </t>
  </si>
  <si>
    <t xml:space="preserve">Financiera Universal </t>
  </si>
  <si>
    <t xml:space="preserve">Financiera UNO </t>
  </si>
  <si>
    <t xml:space="preserve">Amérika Financiera </t>
  </si>
  <si>
    <t xml:space="preserve">Mitsui Auto Finance </t>
  </si>
  <si>
    <t xml:space="preserve">Financiera Proempresa </t>
  </si>
  <si>
    <t>Total Empresas Financieras</t>
  </si>
  <si>
    <t>Ratio de Capital Global (al 30/06/2026)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</si>
</sst>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\ #,###,##0.00___________________);_(* \(#\ ###\ ###\);_(* &quot;-&quot;?????????_);_(@_)"/>
    <numFmt numFmtId="168" formatCode="_(* #,##0_____________);_(* \(#,##0\)_____________ ;_(* &quot;-&quot;???????,_);_(@_)"/>
    <numFmt numFmtId="169" formatCode="_(* #,##0_____________);_(* \(#,##0\)_____________ ;_(* &quot;-&quot;???????_);_(@_)"/>
    <numFmt numFmtId="170" formatCode="_-* #,##0.00\ _______-;_-\(#,##0.00\)\ _______-;_-* &quot;-&quot;\ ??????_-;_-@_-"/>
    <numFmt numFmtId="171" formatCode="_(* #,###,##0_________)\ ;_(* \(#,###,##0\)\ ;* &quot;-&quot;??????;_(@_)"/>
    <numFmt numFmtId="172" formatCode="_(* #,###,##0_________)\ ;_(* \(#,###,##0\)\ __\ _____ ;* &quot;-&quot;??????;_(@_)"/>
  </numFmts>
  <fonts count="21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0"/>
      <name val="Times New Roman"/>
      <family val="1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Protection="0">
      <protection locked="0"/>
    </xf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2" fillId="0" borderId="0" xfId="1" applyFont="1"/>
    <xf numFmtId="0" fontId="1" fillId="0" borderId="0" xfId="1"/>
    <xf numFmtId="0" fontId="4" fillId="0" borderId="0" xfId="1" applyFont="1"/>
    <xf numFmtId="0" fontId="6" fillId="0" borderId="0" xfId="1" applyFont="1"/>
    <xf numFmtId="0" fontId="8" fillId="0" borderId="0" xfId="1" applyFont="1"/>
    <xf numFmtId="0" fontId="9" fillId="0" borderId="0" xfId="2" applyFont="1" applyProtection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0" xfId="1" applyFont="1"/>
    <xf numFmtId="4" fontId="15" fillId="0" borderId="0" xfId="1" applyNumberFormat="1" applyFont="1"/>
    <xf numFmtId="4" fontId="14" fillId="0" borderId="0" xfId="1" applyNumberFormat="1" applyFont="1"/>
    <xf numFmtId="0" fontId="16" fillId="0" borderId="0" xfId="1" applyFont="1"/>
    <xf numFmtId="0" fontId="15" fillId="0" borderId="0" xfId="3" applyFont="1" applyProtection="1"/>
    <xf numFmtId="166" fontId="15" fillId="0" borderId="0" xfId="4" applyNumberFormat="1" applyFont="1" applyFill="1" applyBorder="1" applyAlignment="1">
      <alignment horizontal="center"/>
    </xf>
    <xf numFmtId="0" fontId="15" fillId="0" borderId="0" xfId="1" applyFont="1"/>
    <xf numFmtId="166" fontId="15" fillId="0" borderId="0" xfId="4" applyNumberFormat="1" applyFont="1" applyFill="1" applyBorder="1" applyAlignment="1">
      <alignment horizontal="right"/>
    </xf>
    <xf numFmtId="166" fontId="16" fillId="0" borderId="0" xfId="1" applyNumberFormat="1" applyFont="1"/>
    <xf numFmtId="0" fontId="14" fillId="0" borderId="0" xfId="5" applyFont="1"/>
    <xf numFmtId="167" fontId="15" fillId="0" borderId="0" xfId="4" applyNumberFormat="1" applyFont="1" applyFill="1" applyBorder="1" applyAlignment="1">
      <alignment horizontal="center"/>
    </xf>
    <xf numFmtId="0" fontId="15" fillId="0" borderId="0" xfId="5" applyFont="1"/>
    <xf numFmtId="168" fontId="15" fillId="0" borderId="0" xfId="4" applyNumberFormat="1" applyFont="1" applyFill="1" applyBorder="1" applyAlignment="1">
      <alignment horizontal="center"/>
    </xf>
    <xf numFmtId="169" fontId="15" fillId="0" borderId="0" xfId="4" applyNumberFormat="1" applyFont="1" applyFill="1" applyBorder="1" applyAlignment="1">
      <alignment horizontal="center"/>
    </xf>
    <xf numFmtId="168" fontId="15" fillId="0" borderId="0" xfId="4" applyNumberFormat="1" applyFont="1" applyFill="1" applyBorder="1" applyAlignment="1">
      <alignment horizontal="right"/>
    </xf>
    <xf numFmtId="0" fontId="17" fillId="0" borderId="2" xfId="1" applyFont="1" applyBorder="1"/>
    <xf numFmtId="170" fontId="17" fillId="0" borderId="2" xfId="1" applyNumberFormat="1" applyFont="1" applyBorder="1"/>
    <xf numFmtId="170" fontId="18" fillId="0" borderId="2" xfId="1" applyNumberFormat="1" applyFont="1" applyBorder="1"/>
    <xf numFmtId="0" fontId="15" fillId="0" borderId="0" xfId="3" applyFont="1" applyAlignment="1" applyProtection="1">
      <alignment vertical="center"/>
    </xf>
    <xf numFmtId="0" fontId="19" fillId="0" borderId="0" xfId="1" applyFont="1"/>
    <xf numFmtId="0" fontId="15" fillId="0" borderId="0" xfId="5" applyFont="1" applyAlignment="1">
      <alignment horizontal="left" vertical="center" indent="2"/>
    </xf>
    <xf numFmtId="0" fontId="15" fillId="0" borderId="0" xfId="5" applyFont="1" applyAlignment="1">
      <alignment horizontal="left" vertical="center"/>
    </xf>
    <xf numFmtId="1" fontId="10" fillId="0" borderId="0" xfId="1" applyNumberFormat="1" applyFont="1"/>
    <xf numFmtId="0" fontId="15" fillId="0" borderId="0" xfId="2" applyFont="1" applyAlignment="1" applyProtection="1">
      <alignment wrapText="1"/>
      <protection locked="0"/>
    </xf>
    <xf numFmtId="0" fontId="15" fillId="0" borderId="0" xfId="5" applyFont="1" applyAlignment="1">
      <alignment vertical="center" wrapText="1"/>
    </xf>
    <xf numFmtId="171" fontId="12" fillId="0" borderId="3" xfId="2" applyNumberFormat="1" applyFont="1" applyBorder="1" applyAlignment="1" applyProtection="1">
      <alignment horizontal="center"/>
    </xf>
    <xf numFmtId="0" fontId="12" fillId="0" borderId="4" xfId="5" applyFont="1" applyBorder="1" applyAlignment="1">
      <alignment horizontal="center" vertical="center"/>
    </xf>
    <xf numFmtId="172" fontId="12" fillId="0" borderId="3" xfId="2" applyNumberFormat="1" applyFont="1" applyBorder="1" applyAlignment="1" applyProtection="1">
      <alignment horizontal="center" vertical="center"/>
    </xf>
    <xf numFmtId="172" fontId="12" fillId="0" borderId="3" xfId="2" applyNumberFormat="1" applyFont="1" applyBorder="1" applyAlignment="1" applyProtection="1">
      <alignment horizontal="center"/>
    </xf>
    <xf numFmtId="0" fontId="1" fillId="0" borderId="0" xfId="5"/>
    <xf numFmtId="0" fontId="12" fillId="0" borderId="4" xfId="5" applyFont="1" applyBorder="1" applyAlignment="1">
      <alignment horizontal="center" vertical="center"/>
    </xf>
    <xf numFmtId="0" fontId="20" fillId="0" borderId="4" xfId="5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15" fillId="0" borderId="0" xfId="2" applyFont="1" applyAlignment="1" applyProtection="1">
      <alignment horizontal="left" vertical="center" wrapText="1"/>
      <protection locked="0"/>
    </xf>
    <xf numFmtId="0" fontId="15" fillId="0" borderId="0" xfId="5" applyFont="1" applyAlignment="1">
      <alignment horizontal="left" vertical="center" wrapText="1"/>
    </xf>
  </cellXfs>
  <cellStyles count="6">
    <cellStyle name="Millares_14-Indicadores Bcos" xfId="4" xr:uid="{10A52C07-D826-41B0-86E2-67BF15655489}"/>
    <cellStyle name="Normal" xfId="0" builtinId="0"/>
    <cellStyle name="Normal 2" xfId="5" xr:uid="{699786AE-7A78-4282-A5E3-D0936DF85904}"/>
    <cellStyle name="Normal_47-Indicadores" xfId="1" xr:uid="{AC43E2A0-0828-44AD-8BAE-C2806C3D600F}"/>
    <cellStyle name="Normal_BG-bcos-Jul-2001" xfId="2" xr:uid="{A7A59382-E381-45DA-84DB-C6041B362B55}"/>
    <cellStyle name="Normal_Informe - BG,EGP e Indic Financ " xfId="3" xr:uid="{B346E653-990C-4177-A44C-513283B0FF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Boletin%20-%20EEFF%20e%20Indic%20Emp.%20F%20Vigente%20Jul%202026.xlsm" TargetMode="External"/><Relationship Id="rId2" Type="http://schemas.openxmlformats.org/officeDocument/2006/relationships/externalLinkPath" Target="file:///K:\Pc-OBorda\Boletin-Bcos\BOLETIN%20PUBLIC%20WEB\2026\Jul\EF\Data\Informe%20-%20Boletin%20-%20EEFF%20e%20Indic%20Emp.%20F%20Vigente%20Jul%202026.xlsm" TargetMode="External"/><Relationship Id="rId1" Type="http://schemas.openxmlformats.org/officeDocument/2006/relationships/externalLinkPath" Target="/Pc-OBorda/Boletin-Bcos/BOLETIN%20PUBLIC%20WEB/2026/Jul/EF/Data/Informe%20-%20Boletin%20-%20EEFF%20e%20Indic%20Emp.%20F%20Vigente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46234</v>
          </cell>
        </row>
        <row r="62">
          <cell r="B62" t="str">
            <v>Tipo de Cambio Contable:  S/ 3.396</v>
          </cell>
        </row>
      </sheetData>
      <sheetData sheetId="1"/>
      <sheetData sheetId="2"/>
      <sheetData sheetId="3"/>
      <sheetData sheetId="4">
        <row r="8">
          <cell r="C8">
            <v>40181</v>
          </cell>
          <cell r="D8">
            <v>40183</v>
          </cell>
          <cell r="E8">
            <v>40184</v>
          </cell>
          <cell r="F8">
            <v>40185</v>
          </cell>
          <cell r="G8">
            <v>40186</v>
          </cell>
          <cell r="I8">
            <v>45412</v>
          </cell>
          <cell r="J8">
            <v>36556</v>
          </cell>
        </row>
        <row r="13">
          <cell r="C13">
            <v>6.58</v>
          </cell>
          <cell r="D13">
            <v>2.62</v>
          </cell>
          <cell r="E13">
            <v>4.76</v>
          </cell>
          <cell r="F13">
            <v>3</v>
          </cell>
          <cell r="G13">
            <v>6.68</v>
          </cell>
          <cell r="I13">
            <v>1.6500000000000001</v>
          </cell>
          <cell r="J13">
            <v>4.34</v>
          </cell>
        </row>
        <row r="18">
          <cell r="C18">
            <v>3.6931737899429828</v>
          </cell>
          <cell r="D18">
            <v>4.4682861841267831</v>
          </cell>
          <cell r="E18">
            <v>2.6401858248007994</v>
          </cell>
          <cell r="F18">
            <v>3.5707304414918428</v>
          </cell>
          <cell r="G18">
            <v>8.0329176759531684</v>
          </cell>
          <cell r="I18">
            <v>2.467327036766473</v>
          </cell>
          <cell r="J18">
            <v>3.6544411418690768</v>
          </cell>
        </row>
        <row r="19">
          <cell r="C19">
            <v>4.84</v>
          </cell>
          <cell r="D19">
            <v>6.53</v>
          </cell>
          <cell r="E19">
            <v>3.0300000000000002</v>
          </cell>
          <cell r="F19">
            <v>5.16</v>
          </cell>
          <cell r="G19">
            <v>10.55</v>
          </cell>
          <cell r="I19">
            <v>4.54</v>
          </cell>
          <cell r="J19">
            <v>4.88</v>
          </cell>
        </row>
        <row r="22">
          <cell r="C22">
            <v>142.35</v>
          </cell>
          <cell r="D22">
            <v>186.76</v>
          </cell>
          <cell r="E22">
            <v>185.17000000000002</v>
          </cell>
          <cell r="F22">
            <v>181.28</v>
          </cell>
          <cell r="G22">
            <v>106.33</v>
          </cell>
          <cell r="I22">
            <v>184.82</v>
          </cell>
          <cell r="J22">
            <v>157.43</v>
          </cell>
        </row>
        <row r="25">
          <cell r="C25">
            <v>0.89</v>
          </cell>
          <cell r="D25">
            <v>0.81</v>
          </cell>
          <cell r="E25">
            <v>0.76</v>
          </cell>
          <cell r="F25">
            <v>1.74</v>
          </cell>
          <cell r="G25">
            <v>2.0499999999999998</v>
          </cell>
          <cell r="I25">
            <v>1.01</v>
          </cell>
          <cell r="J25">
            <v>1.1400000000000001</v>
          </cell>
        </row>
        <row r="29">
          <cell r="C29">
            <v>311249.87914000003</v>
          </cell>
          <cell r="D29">
            <v>56350.433259999991</v>
          </cell>
          <cell r="E29">
            <v>395613.81956999993</v>
          </cell>
          <cell r="F29">
            <v>165648.42717000001</v>
          </cell>
          <cell r="G29">
            <v>64653.760280000002</v>
          </cell>
          <cell r="I29">
            <v>72213.090590000007</v>
          </cell>
          <cell r="J29">
            <v>1221133.5873099999</v>
          </cell>
        </row>
        <row r="30">
          <cell r="C30">
            <v>2745092</v>
          </cell>
          <cell r="D30">
            <v>275394</v>
          </cell>
          <cell r="E30">
            <v>2213990</v>
          </cell>
          <cell r="F30">
            <v>1648280</v>
          </cell>
          <cell r="G30">
            <v>524542</v>
          </cell>
          <cell r="I30">
            <v>382481</v>
          </cell>
          <cell r="J30">
            <v>9309804.6632499993</v>
          </cell>
        </row>
        <row r="32">
          <cell r="C32">
            <v>199345.49641999998</v>
          </cell>
          <cell r="D32">
            <v>34614.485340000007</v>
          </cell>
          <cell r="E32">
            <v>265977.40966999996</v>
          </cell>
          <cell r="F32">
            <v>99477.856189999991</v>
          </cell>
          <cell r="G32">
            <v>40169.051340000005</v>
          </cell>
          <cell r="I32">
            <v>49641.778149999998</v>
          </cell>
          <cell r="J32">
            <v>689226.07711000007</v>
          </cell>
        </row>
        <row r="33">
          <cell r="C33">
            <v>332033.81017000001</v>
          </cell>
          <cell r="D33">
            <v>70294.252030000003</v>
          </cell>
          <cell r="E33">
            <v>391321.67941000004</v>
          </cell>
          <cell r="F33">
            <v>184148.34583000001</v>
          </cell>
          <cell r="G33">
            <v>63959.952319999997</v>
          </cell>
          <cell r="I33">
            <v>68363.790769999992</v>
          </cell>
          <cell r="J33">
            <v>1110121.8305299999</v>
          </cell>
        </row>
        <row r="34">
          <cell r="C34">
            <v>818</v>
          </cell>
          <cell r="D34">
            <v>0</v>
          </cell>
          <cell r="E34">
            <v>1351</v>
          </cell>
          <cell r="F34">
            <v>6068</v>
          </cell>
          <cell r="G34">
            <v>661</v>
          </cell>
          <cell r="I34">
            <v>472</v>
          </cell>
          <cell r="J34">
            <v>1063</v>
          </cell>
        </row>
        <row r="36">
          <cell r="C36">
            <v>2017475.1529999999</v>
          </cell>
          <cell r="D36">
            <v>256558.68700000001</v>
          </cell>
          <cell r="E36">
            <v>1763359.3759999999</v>
          </cell>
          <cell r="F36">
            <v>0</v>
          </cell>
          <cell r="G36">
            <v>491330.75199999998</v>
          </cell>
          <cell r="I36">
            <v>184229.61600000001</v>
          </cell>
          <cell r="J36">
            <v>4712953.5839999998</v>
          </cell>
        </row>
        <row r="37">
          <cell r="C37">
            <v>140</v>
          </cell>
          <cell r="D37">
            <v>32</v>
          </cell>
          <cell r="E37">
            <v>91</v>
          </cell>
          <cell r="F37">
            <v>1</v>
          </cell>
          <cell r="G37">
            <v>48</v>
          </cell>
          <cell r="I37">
            <v>2</v>
          </cell>
          <cell r="J37">
            <v>314</v>
          </cell>
        </row>
        <row r="42">
          <cell r="C42">
            <v>75365.701000000001</v>
          </cell>
          <cell r="D42">
            <v>27171.530999999999</v>
          </cell>
          <cell r="E42">
            <v>10428.276</v>
          </cell>
          <cell r="F42">
            <v>84954.418000000005</v>
          </cell>
          <cell r="G42">
            <v>12986.431</v>
          </cell>
          <cell r="I42">
            <v>4095.1469999999999</v>
          </cell>
          <cell r="J42">
            <v>305053.59181999997</v>
          </cell>
        </row>
        <row r="43">
          <cell r="C43">
            <v>465848.40458333329</v>
          </cell>
          <cell r="D43">
            <v>70556.413499999995</v>
          </cell>
          <cell r="E43">
            <v>380671.40474999999</v>
          </cell>
          <cell r="F43">
            <v>451210.23483333329</v>
          </cell>
          <cell r="G43">
            <v>71854.180083333325</v>
          </cell>
          <cell r="I43">
            <v>135592.75058333334</v>
          </cell>
          <cell r="J43">
            <v>1900837.0645000001</v>
          </cell>
        </row>
        <row r="45">
          <cell r="C45">
            <v>75365.701000000001</v>
          </cell>
          <cell r="D45">
            <v>27171.530999999999</v>
          </cell>
          <cell r="E45">
            <v>10428.276</v>
          </cell>
          <cell r="F45">
            <v>84954.418000000005</v>
          </cell>
          <cell r="G45">
            <v>12986.431</v>
          </cell>
          <cell r="I45">
            <v>4095.1469999999999</v>
          </cell>
          <cell r="J45">
            <v>305053.59181999997</v>
          </cell>
        </row>
        <row r="46">
          <cell r="C46">
            <v>2947386.6985833333</v>
          </cell>
          <cell r="D46">
            <v>326434.44283333333</v>
          </cell>
          <cell r="E46">
            <v>2470118.0318333334</v>
          </cell>
          <cell r="F46">
            <v>1737949.0554166667</v>
          </cell>
          <cell r="G46">
            <v>580657.41358333337</v>
          </cell>
          <cell r="I46">
            <v>439611.0456666667</v>
          </cell>
          <cell r="J46">
            <v>10125185.112666667</v>
          </cell>
        </row>
        <row r="49">
          <cell r="C49">
            <v>384696.109</v>
          </cell>
          <cell r="D49">
            <v>81736.971000000005</v>
          </cell>
          <cell r="E49">
            <v>314863.49200000003</v>
          </cell>
          <cell r="F49">
            <v>200130.18799999999</v>
          </cell>
          <cell r="G49">
            <v>80923.404999999999</v>
          </cell>
          <cell r="I49">
            <v>65868.134999999995</v>
          </cell>
          <cell r="J49">
            <v>1128218.3</v>
          </cell>
        </row>
        <row r="50">
          <cell r="C50">
            <v>25131.873</v>
          </cell>
          <cell r="D50">
            <v>3145.2080000000001</v>
          </cell>
          <cell r="E50">
            <v>152518.261</v>
          </cell>
          <cell r="F50">
            <v>30733.138999999999</v>
          </cell>
          <cell r="G50">
            <v>1752.0170000000001</v>
          </cell>
          <cell r="I50">
            <v>14865.063</v>
          </cell>
          <cell r="J50">
            <v>228145.56099999999</v>
          </cell>
        </row>
        <row r="51">
          <cell r="C51">
            <v>0</v>
          </cell>
          <cell r="D51">
            <v>127.24334</v>
          </cell>
          <cell r="E51">
            <v>0</v>
          </cell>
          <cell r="F51">
            <v>6796.4344099999998</v>
          </cell>
          <cell r="G51">
            <v>1586.2739899999999</v>
          </cell>
          <cell r="I51">
            <v>2270.1060000000002</v>
          </cell>
          <cell r="J51">
            <v>10780.05774</v>
          </cell>
        </row>
        <row r="53">
          <cell r="C53">
            <v>639660.04712999996</v>
          </cell>
          <cell r="D53">
            <v>140702.41096000001</v>
          </cell>
          <cell r="E53">
            <v>528202.27808999992</v>
          </cell>
          <cell r="F53">
            <v>346695.49056999997</v>
          </cell>
          <cell r="G53">
            <v>138504.43325</v>
          </cell>
          <cell r="I53">
            <v>106410.23401</v>
          </cell>
          <cell r="J53">
            <v>2358097.1832600003</v>
          </cell>
        </row>
        <row r="54">
          <cell r="C54">
            <v>2745092</v>
          </cell>
          <cell r="D54">
            <v>275394</v>
          </cell>
          <cell r="E54">
            <v>2213990</v>
          </cell>
          <cell r="F54">
            <v>1648280</v>
          </cell>
          <cell r="G54">
            <v>524542</v>
          </cell>
          <cell r="I54">
            <v>382481</v>
          </cell>
          <cell r="J54">
            <v>9309804.6632499993</v>
          </cell>
        </row>
        <row r="60">
          <cell r="C60">
            <v>19.34</v>
          </cell>
          <cell r="D60">
            <v>41.07</v>
          </cell>
          <cell r="E60">
            <v>20.39</v>
          </cell>
          <cell r="F60">
            <v>10.56</v>
          </cell>
          <cell r="G60">
            <v>35.4</v>
          </cell>
          <cell r="I60">
            <v>21.86</v>
          </cell>
          <cell r="J60">
            <v>20.67</v>
          </cell>
        </row>
        <row r="61">
          <cell r="C61">
            <v>91.64</v>
          </cell>
          <cell r="D61">
            <v>97.73</v>
          </cell>
          <cell r="E61">
            <v>104.3</v>
          </cell>
          <cell r="F61">
            <v>28.88</v>
          </cell>
          <cell r="G61">
            <v>153.77000000000001</v>
          </cell>
          <cell r="I61">
            <v>140.07</v>
          </cell>
          <cell r="J61">
            <v>69.05</v>
          </cell>
        </row>
      </sheetData>
      <sheetData sheetId="5"/>
      <sheetData sheetId="6"/>
      <sheetData sheetId="7">
        <row r="100">
          <cell r="B100" t="str">
            <v>Entidad</v>
          </cell>
          <cell r="C100" t="str">
            <v>Créditos directos  (S/ Miles)</v>
          </cell>
          <cell r="D100" t="str">
            <v>C. Atrasada  (S/ Miles)</v>
          </cell>
          <cell r="E100" t="str">
            <v>CAR  (S/ Miles)</v>
          </cell>
          <cell r="F100" t="str">
            <v>Flujo Anual Castigos</v>
          </cell>
          <cell r="G100" t="str">
            <v>Flujo  Anual Transf Total</v>
          </cell>
          <cell r="H100" t="str">
            <v>Flujo  Anual Transf Atrasada</v>
          </cell>
          <cell r="I100" t="str">
            <v>Flujo  Anual Transf CAR</v>
          </cell>
          <cell r="J100" t="str">
            <v>Mora Ajustada</v>
          </cell>
          <cell r="K100" t="str">
            <v>CAR Ajustada</v>
          </cell>
        </row>
        <row r="101">
          <cell r="B101" t="str">
            <v>FINANCIERA CONFIANZA</v>
          </cell>
          <cell r="C101">
            <v>2686114996.3800001</v>
          </cell>
          <cell r="D101">
            <v>129985384.60999998</v>
          </cell>
          <cell r="E101">
            <v>153945005.38</v>
          </cell>
          <cell r="F101">
            <v>77614393.230000004</v>
          </cell>
          <cell r="G101">
            <v>29999999.68</v>
          </cell>
          <cell r="H101">
            <v>29999999.68</v>
          </cell>
          <cell r="I101">
            <v>29999999.68</v>
          </cell>
          <cell r="J101">
            <v>8.5047527663509221</v>
          </cell>
          <cell r="K101">
            <v>9.3623741545158339</v>
          </cell>
        </row>
        <row r="102">
          <cell r="B102" t="str">
            <v>FINANCIERA EFECTIVA</v>
          </cell>
        </row>
        <row r="103">
          <cell r="B103" t="str">
            <v xml:space="preserve">Financiera Qapaq </v>
          </cell>
          <cell r="C103">
            <v>229043409.06</v>
          </cell>
          <cell r="D103">
            <v>14948516.720000001</v>
          </cell>
          <cell r="E103">
            <v>16795357.370000001</v>
          </cell>
          <cell r="F103">
            <v>29352230.379999995</v>
          </cell>
          <cell r="G103">
            <v>0</v>
          </cell>
          <cell r="H103">
            <v>0</v>
          </cell>
          <cell r="I103">
            <v>0</v>
          </cell>
          <cell r="J103">
            <v>17.144541291799438</v>
          </cell>
          <cell r="K103">
            <v>17.859274966873258</v>
          </cell>
        </row>
        <row r="104">
          <cell r="B104" t="str">
            <v>InFinance XP</v>
          </cell>
          <cell r="C104">
            <v>1921216966.45</v>
          </cell>
          <cell r="D104">
            <v>58242020.409999996</v>
          </cell>
          <cell r="E104">
            <v>72747230.420000002</v>
          </cell>
          <cell r="F104">
            <v>258893018.52000001</v>
          </cell>
          <cell r="G104">
            <v>0</v>
          </cell>
          <cell r="H104">
            <v>0</v>
          </cell>
          <cell r="I104">
            <v>0</v>
          </cell>
          <cell r="J104">
            <v>14.546744940226674</v>
          </cell>
          <cell r="K104">
            <v>15.212087978422042</v>
          </cell>
        </row>
        <row r="105">
          <cell r="B105" t="str">
            <v>MITSUI AUTO FINANCE</v>
          </cell>
          <cell r="C105">
            <v>1796078871.5999999</v>
          </cell>
          <cell r="D105">
            <v>92749977.569999993</v>
          </cell>
          <cell r="E105">
            <v>123920796.8</v>
          </cell>
          <cell r="F105">
            <v>35096193.890000001</v>
          </cell>
          <cell r="G105">
            <v>0</v>
          </cell>
          <cell r="H105">
            <v>0</v>
          </cell>
          <cell r="I105">
            <v>0</v>
          </cell>
          <cell r="J105">
            <v>6.9816465869029258</v>
          </cell>
          <cell r="K105">
            <v>8.6838770190139627</v>
          </cell>
        </row>
        <row r="106">
          <cell r="B106" t="str">
            <v>Financiera Proempresa</v>
          </cell>
          <cell r="C106">
            <v>509965042.31999999</v>
          </cell>
          <cell r="D106">
            <v>53802993.640000001</v>
          </cell>
          <cell r="E106">
            <v>64250243.390000001</v>
          </cell>
          <cell r="F106">
            <v>32352425.969999999</v>
          </cell>
          <cell r="G106">
            <v>8073224.6900000004</v>
          </cell>
          <cell r="H106">
            <v>8073224.6900000004</v>
          </cell>
          <cell r="I106">
            <v>8073224.6900000004</v>
          </cell>
          <cell r="J106">
            <v>17.120319348027941</v>
          </cell>
          <cell r="K106">
            <v>19.018470948927128</v>
          </cell>
        </row>
        <row r="107">
          <cell r="B107" t="str">
            <v>FINANCIERA SURGIR</v>
          </cell>
          <cell r="C107">
            <v>357472474.70000005</v>
          </cell>
          <cell r="D107">
            <v>16236595.859999999</v>
          </cell>
          <cell r="E107">
            <v>19838093.140000001</v>
          </cell>
          <cell r="F107">
            <v>22112167.52</v>
          </cell>
          <cell r="G107">
            <v>0</v>
          </cell>
          <cell r="H107">
            <v>0</v>
          </cell>
          <cell r="I107">
            <v>0</v>
          </cell>
          <cell r="J107">
            <v>10.102822694753225</v>
          </cell>
          <cell r="K107">
            <v>11.051622219132465</v>
          </cell>
        </row>
        <row r="108">
          <cell r="B108" t="str">
            <v>Total Empresas Financieras1/</v>
          </cell>
          <cell r="C108">
            <v>7499891760.5100002</v>
          </cell>
          <cell r="D108">
            <v>365965488.81</v>
          </cell>
          <cell r="E108">
            <v>451496726.5</v>
          </cell>
          <cell r="F108">
            <v>596064399.56999993</v>
          </cell>
          <cell r="G108">
            <v>38073224.369999997</v>
          </cell>
          <cell r="H108">
            <v>38073224.369999997</v>
          </cell>
          <cell r="I108">
            <v>38073224.369999997</v>
          </cell>
          <cell r="J108">
            <v>12.295297514684648</v>
          </cell>
          <cell r="K108">
            <v>13.346821103393488</v>
          </cell>
        </row>
      </sheetData>
      <sheetData sheetId="8">
        <row r="12">
          <cell r="A12" t="str">
            <v>Financiera Confianza</v>
          </cell>
          <cell r="B12">
            <v>268494.05</v>
          </cell>
          <cell r="C12">
            <v>532.57000000000005</v>
          </cell>
          <cell r="D12">
            <v>44343.55</v>
          </cell>
          <cell r="F12">
            <v>2684940.5148200002</v>
          </cell>
          <cell r="G12">
            <v>5325.7725</v>
          </cell>
          <cell r="H12">
            <v>443435.56469999999</v>
          </cell>
          <cell r="I12">
            <v>3133701.8520200001</v>
          </cell>
          <cell r="K12">
            <v>14.118958509158411</v>
          </cell>
          <cell r="L12">
            <v>14.118958509158411</v>
          </cell>
          <cell r="M12">
            <v>15.200000000000001</v>
          </cell>
        </row>
        <row r="13">
          <cell r="A13" t="str">
            <v xml:space="preserve">Financiera Qapaq </v>
          </cell>
          <cell r="B13">
            <v>28837.93</v>
          </cell>
          <cell r="C13">
            <v>41.53</v>
          </cell>
          <cell r="D13">
            <v>7219.8600000000006</v>
          </cell>
          <cell r="F13">
            <v>288379.39372000005</v>
          </cell>
          <cell r="G13">
            <v>415.37063000000001</v>
          </cell>
          <cell r="H13">
            <v>72198.691090000008</v>
          </cell>
          <cell r="I13">
            <v>360993.45544000005</v>
          </cell>
          <cell r="K13">
            <v>20.909201437467239</v>
          </cell>
          <cell r="L13">
            <v>20.909201437467239</v>
          </cell>
          <cell r="M13">
            <v>21.91</v>
          </cell>
        </row>
        <row r="14">
          <cell r="A14" t="str">
            <v>InFinance XP</v>
          </cell>
          <cell r="B14">
            <v>208881.72</v>
          </cell>
          <cell r="C14">
            <v>521.54</v>
          </cell>
          <cell r="D14">
            <v>52350.81</v>
          </cell>
          <cell r="F14">
            <v>2088817.23459</v>
          </cell>
          <cell r="G14">
            <v>5215.4425999999994</v>
          </cell>
          <cell r="H14">
            <v>523508.16930000001</v>
          </cell>
          <cell r="I14">
            <v>2617540.8464899999</v>
          </cell>
          <cell r="K14">
            <v>12.260332761970044</v>
          </cell>
          <cell r="L14">
            <v>12.260332761970044</v>
          </cell>
          <cell r="M14">
            <v>15.09</v>
          </cell>
        </row>
        <row r="15">
          <cell r="A15" t="str">
            <v>Mitsui Auto Finance</v>
          </cell>
          <cell r="B15">
            <v>209451.56</v>
          </cell>
          <cell r="C15">
            <v>2374.27</v>
          </cell>
          <cell r="D15">
            <v>42022.37</v>
          </cell>
          <cell r="F15">
            <v>2094515.6187700001</v>
          </cell>
          <cell r="G15">
            <v>23742.755000000001</v>
          </cell>
          <cell r="H15">
            <v>420223.78839999996</v>
          </cell>
          <cell r="I15">
            <v>2538482.1621699999</v>
          </cell>
          <cell r="K15">
            <v>18.485138756154264</v>
          </cell>
          <cell r="L15">
            <v>18.485138756154264</v>
          </cell>
          <cell r="M15">
            <v>19.52</v>
          </cell>
        </row>
        <row r="16">
          <cell r="A16" t="str">
            <v>Financiera Proempresa</v>
          </cell>
          <cell r="B16">
            <v>49528.67</v>
          </cell>
          <cell r="C16">
            <v>135.47999999999999</v>
          </cell>
          <cell r="D16">
            <v>12416.03</v>
          </cell>
          <cell r="F16">
            <v>495286.76601999998</v>
          </cell>
          <cell r="G16">
            <v>1354.8099</v>
          </cell>
          <cell r="H16">
            <v>124160.394</v>
          </cell>
          <cell r="I16">
            <v>620801.96991999994</v>
          </cell>
          <cell r="K16">
            <v>11.364277250346976</v>
          </cell>
          <cell r="L16">
            <v>11.364277250346976</v>
          </cell>
          <cell r="M16">
            <v>12.780000000000001</v>
          </cell>
        </row>
        <row r="17">
          <cell r="A17" t="str">
            <v>Financiera Surgir</v>
          </cell>
          <cell r="B17">
            <v>37371.19</v>
          </cell>
          <cell r="C17">
            <v>282.02</v>
          </cell>
          <cell r="D17">
            <v>9413.3000000000011</v>
          </cell>
          <cell r="F17">
            <v>373711.94897000003</v>
          </cell>
          <cell r="G17">
            <v>2820.2049999999999</v>
          </cell>
          <cell r="H17">
            <v>94133.038499999995</v>
          </cell>
          <cell r="I17">
            <v>470665.19247000001</v>
          </cell>
          <cell r="K17">
            <v>22.344491507157112</v>
          </cell>
          <cell r="L17">
            <v>22.344491507157112</v>
          </cell>
          <cell r="M17">
            <v>23.28</v>
          </cell>
        </row>
        <row r="18">
          <cell r="A18" t="str">
            <v>TOTAL EMPRESAS FINANCIERAS</v>
          </cell>
          <cell r="B18">
            <v>802565.12000000011</v>
          </cell>
          <cell r="C18">
            <v>3887.41</v>
          </cell>
          <cell r="D18">
            <v>167765.91999999998</v>
          </cell>
          <cell r="F18">
            <v>8025651.4768900005</v>
          </cell>
          <cell r="G18">
            <v>38874.355629999998</v>
          </cell>
          <cell r="H18">
            <v>1677659.6459900001</v>
          </cell>
          <cell r="I18">
            <v>9742185.4785099998</v>
          </cell>
          <cell r="K18">
            <v>15.230724944382592</v>
          </cell>
          <cell r="L18">
            <v>15.230724944382592</v>
          </cell>
          <cell r="M18">
            <v>16.780610172383721</v>
          </cell>
        </row>
        <row r="20">
          <cell r="A20" t="str">
            <v>Fuente: Reportes 2 Requerimiento de Patrimonio Efectivo por Riesgo de Crédito, Mercado y Operacional.</v>
          </cell>
        </row>
        <row r="21">
          <cell r="A21" t="str">
            <v xml:space="preserve">            Reporte 3 Patrimonio Efectivo</v>
          </cell>
        </row>
        <row r="22">
          <cell r="A22" t="str">
            <v>1/  El Requerimiento de patrimonio efectivo por riesgo de crédito se calcula multiplicando los activos y contingentes ponderados por riesgo de crédito por el límite global.</v>
          </cell>
        </row>
        <row r="23">
          <cell r="A23" t="str">
            <v>2/ Los activos ponderados por riesgo de mercado y riesgo operacional se calcula multiplicando el requerimiento de patrimonio efectivo de cada uno de estos riesgos por la inversa del límite global y por un factor de ajuste. El factor de ajuste es 1.00, vigente desde marzo 2025.</v>
          </cell>
        </row>
        <row r="24">
          <cell r="A24" t="str">
            <v>3/ El Ratio de Capital Ordinario de Nivel 1 se refiere al Capital Ordinario de Nivel 1 como porcentaje de los activos y contingentes ponderados por riesgos totales. El requerimiento mínimo de este ratio es 4.5%, vigente desde marzo 2025.</v>
          </cell>
        </row>
        <row r="25">
          <cell r="A25" t="str">
            <v>4/ El Ratio de Patrimonio Efectivo de Nivel 1 se refiere a la suma del capital ordinario y capital adicional de nivel 1, como porcentaje de los activos y contingentes ponderados por riesgos totales. El requerimiento mínimo de este ratio es 6.0%, vigente desde marzo 2025.</v>
          </cell>
        </row>
        <row r="26">
          <cell r="A26" t="str">
            <v>5/ El Ratio de Capital Global es el Patrimonio Efectivo de Nivel 1 y Nivel 2 como porcentaje de los activos y contingentes ponderados por riesgos totales. El límite global es 10%, vigente desde marzo 2025.</v>
          </cell>
        </row>
        <row r="28">
          <cell r="A28" t="str">
            <v>Nota: A partir de enero 2023 entró en vigencia las modificaciones de la Ley General con el fin de adecuar la composición del Patrimonio Efectivo al estándar Basilea III (Decreto Legislativo N° 1531 del 18/03/2022).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DE47F-C750-4A04-841F-90421A3A1F96}">
  <sheetPr codeName="Hoja8">
    <pageSetUpPr fitToPage="1"/>
  </sheetPr>
  <dimension ref="A1:AO73"/>
  <sheetViews>
    <sheetView showGridLines="0" tabSelected="1" topLeftCell="A10" zoomScale="121" zoomScaleNormal="160" zoomScaleSheetLayoutView="80" workbookViewId="0">
      <selection activeCell="B23" sqref="B23"/>
    </sheetView>
  </sheetViews>
  <sheetFormatPr baseColWidth="10" defaultColWidth="11.44140625" defaultRowHeight="13.2" x14ac:dyDescent="0.25"/>
  <cols>
    <col min="1" max="1" width="42.44140625" style="2" customWidth="1"/>
    <col min="2" max="3" width="12.5546875" style="2" customWidth="1"/>
    <col min="4" max="4" width="14.44140625" style="2" customWidth="1"/>
    <col min="5" max="5" width="12.5546875" style="2" customWidth="1"/>
    <col min="6" max="7" width="12.33203125" style="2" customWidth="1"/>
    <col min="8" max="8" width="12.5546875" style="2" customWidth="1"/>
    <col min="9" max="9" width="11.44140625" style="2"/>
    <col min="10" max="10" width="12" style="2" customWidth="1"/>
    <col min="11" max="16384" width="11.44140625" style="2"/>
  </cols>
  <sheetData>
    <row r="1" spans="1:10" ht="15.75" customHeight="1" x14ac:dyDescent="0.3">
      <c r="A1" s="1"/>
      <c r="B1" s="1"/>
      <c r="C1" s="1"/>
      <c r="D1" s="1"/>
      <c r="E1" s="1"/>
      <c r="F1" s="1"/>
      <c r="G1" s="1"/>
      <c r="H1" s="1"/>
    </row>
    <row r="2" spans="1:10" s="3" customFormat="1" ht="21.9" customHeight="1" x14ac:dyDescent="0.5">
      <c r="A2" s="43" t="s">
        <v>0</v>
      </c>
      <c r="B2" s="43"/>
      <c r="C2" s="43"/>
      <c r="D2" s="43"/>
      <c r="E2" s="43"/>
      <c r="F2" s="43"/>
      <c r="G2" s="43"/>
      <c r="H2" s="43"/>
    </row>
    <row r="3" spans="1:10" s="4" customFormat="1" ht="17.399999999999999" x14ac:dyDescent="0.3">
      <c r="A3" s="44">
        <v>46234</v>
      </c>
      <c r="B3" s="44"/>
      <c r="C3" s="44"/>
      <c r="D3" s="44"/>
      <c r="E3" s="44"/>
      <c r="F3" s="44"/>
      <c r="G3" s="44"/>
      <c r="H3" s="44"/>
    </row>
    <row r="4" spans="1:10" s="5" customFormat="1" ht="16.8" x14ac:dyDescent="0.3">
      <c r="A4" s="45" t="s">
        <v>1</v>
      </c>
      <c r="B4" s="45"/>
      <c r="C4" s="45"/>
      <c r="D4" s="45"/>
      <c r="E4" s="45"/>
      <c r="F4" s="45"/>
      <c r="G4" s="45"/>
      <c r="H4" s="45"/>
    </row>
    <row r="5" spans="1:10" ht="14.4" thickBot="1" x14ac:dyDescent="0.35">
      <c r="A5" s="6"/>
      <c r="B5" s="7"/>
      <c r="C5" s="7"/>
      <c r="D5" s="7"/>
      <c r="E5" s="7"/>
      <c r="F5" s="7"/>
      <c r="G5" s="7"/>
      <c r="H5" s="7"/>
    </row>
    <row r="6" spans="1:10" ht="52.5" customHeight="1" x14ac:dyDescent="0.25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10" t="s">
        <v>8</v>
      </c>
    </row>
    <row r="7" spans="1:10" s="14" customFormat="1" ht="26.1" customHeight="1" x14ac:dyDescent="0.2">
      <c r="A7" s="11" t="s">
        <v>9</v>
      </c>
      <c r="B7" s="12"/>
      <c r="C7" s="12"/>
      <c r="D7" s="12"/>
      <c r="E7" s="12"/>
      <c r="F7" s="12"/>
      <c r="G7" s="12"/>
      <c r="H7" s="13"/>
    </row>
    <row r="8" spans="1:10" s="14" customFormat="1" ht="10.199999999999999" x14ac:dyDescent="0.2">
      <c r="A8" s="15" t="s">
        <v>45</v>
      </c>
      <c r="B8" s="16">
        <f>+VLOOKUP(B$6, [2]RCG!$A$12:$M$31, COLUMNS([2]RCG!$A$12:$M$31),0)</f>
        <v>15.200000000000001</v>
      </c>
      <c r="C8" s="16">
        <f>+VLOOKUP(C$6, [2]RCG!$A$12:$M$31, COLUMNS([2]RCG!$A$12:$M$31),0)</f>
        <v>21.91</v>
      </c>
      <c r="D8" s="16">
        <f>+VLOOKUP(D$6, [2]RCG!$A$12:$M$31, COLUMNS([2]RCG!$A$12:$M$31),0)</f>
        <v>15.09</v>
      </c>
      <c r="E8" s="16">
        <f>+VLOOKUP(E$6, [2]RCG!$A$12:$M$31, COLUMNS([2]RCG!$A$12:$M$31),0)</f>
        <v>19.52</v>
      </c>
      <c r="F8" s="16">
        <f>+VLOOKUP(F$6, [2]RCG!$A$12:$M$31, COLUMNS([2]RCG!$A$12:$M$31),0)</f>
        <v>12.780000000000001</v>
      </c>
      <c r="G8" s="16">
        <f>+VLOOKUP(G$6, [2]RCG!$A$12:$M$31, COLUMNS([2]RCG!$A$12:$M$31),0)</f>
        <v>23.28</v>
      </c>
      <c r="H8" s="16">
        <f>+VLOOKUP("TOTAL EMPRESAS FINANCIERAS", [2]RCG!$A$12:$M$31, COLUMNS([2]RCG!$A$12:$M$31),0)</f>
        <v>16.780610172383721</v>
      </c>
    </row>
    <row r="9" spans="1:10" s="14" customFormat="1" ht="13.65" customHeight="1" x14ac:dyDescent="0.2">
      <c r="A9" s="17" t="s">
        <v>10</v>
      </c>
      <c r="B9" s="16">
        <f>ROUND([2]Data!C13,2)</f>
        <v>6.58</v>
      </c>
      <c r="C9" s="16">
        <f>ROUND([2]Data!D13,2)</f>
        <v>2.62</v>
      </c>
      <c r="D9" s="16">
        <f>ROUND([2]Data!E13,2)</f>
        <v>4.76</v>
      </c>
      <c r="E9" s="16">
        <f>ROUND([2]Data!F13,2)</f>
        <v>3</v>
      </c>
      <c r="F9" s="16">
        <f>ROUND([2]Data!G13,2)</f>
        <v>6.68</v>
      </c>
      <c r="G9" s="16">
        <f>ROUND([2]Data!I13,2)</f>
        <v>1.65</v>
      </c>
      <c r="H9" s="16">
        <f>ROUND([2]Data!J13,2)</f>
        <v>4.34</v>
      </c>
      <c r="I9" s="18"/>
      <c r="J9" s="19"/>
    </row>
    <row r="10" spans="1:10" s="14" customFormat="1" ht="21.9" customHeight="1" x14ac:dyDescent="0.2">
      <c r="A10" s="20" t="s">
        <v>11</v>
      </c>
      <c r="B10" s="21"/>
      <c r="C10" s="21"/>
      <c r="D10" s="21"/>
      <c r="E10" s="21"/>
      <c r="F10" s="21"/>
      <c r="G10" s="21"/>
      <c r="H10" s="21"/>
      <c r="I10" s="21"/>
      <c r="J10" s="19"/>
    </row>
    <row r="11" spans="1:10" s="14" customFormat="1" ht="13.65" customHeight="1" x14ac:dyDescent="0.2">
      <c r="A11" s="22" t="s">
        <v>12</v>
      </c>
      <c r="B11" s="16">
        <f>ROUND([2]Data!C19,2)</f>
        <v>4.84</v>
      </c>
      <c r="C11" s="16">
        <f>ROUND([2]Data!D19,2)</f>
        <v>6.53</v>
      </c>
      <c r="D11" s="16">
        <f>ROUND([2]Data!E19,2)</f>
        <v>3.03</v>
      </c>
      <c r="E11" s="16">
        <f>ROUND([2]Data!F19,2)</f>
        <v>5.16</v>
      </c>
      <c r="F11" s="16">
        <f>ROUND([2]Data!G19,2)</f>
        <v>10.55</v>
      </c>
      <c r="G11" s="16">
        <f>ROUND([2]Data!I19,2)</f>
        <v>4.54</v>
      </c>
      <c r="H11" s="16">
        <f>ROUND([2]Data!J19,2)</f>
        <v>4.88</v>
      </c>
      <c r="I11" s="18"/>
      <c r="J11" s="19"/>
    </row>
    <row r="12" spans="1:10" s="14" customFormat="1" ht="13.65" customHeight="1" x14ac:dyDescent="0.2">
      <c r="A12" s="22" t="s">
        <v>13</v>
      </c>
      <c r="B12" s="16">
        <f>+ROUND([2]Data!C18,2)</f>
        <v>3.69</v>
      </c>
      <c r="C12" s="16">
        <f>+ROUND([2]Data!D18,2)</f>
        <v>4.47</v>
      </c>
      <c r="D12" s="16">
        <f>+ROUND([2]Data!E18,2)</f>
        <v>2.64</v>
      </c>
      <c r="E12" s="16">
        <f>ROUND([2]Data!F18,2)</f>
        <v>3.57</v>
      </c>
      <c r="F12" s="16">
        <f>+ROUND([2]Data!G18,2)</f>
        <v>8.0299999999999994</v>
      </c>
      <c r="G12" s="16">
        <f>+ROUND([2]Data!I18,2)</f>
        <v>2.4700000000000002</v>
      </c>
      <c r="H12" s="16">
        <f>+ROUND([2]Data!J18,2)</f>
        <v>3.65</v>
      </c>
      <c r="I12" s="18"/>
      <c r="J12" s="19"/>
    </row>
    <row r="13" spans="1:10" s="14" customFormat="1" ht="13.65" customHeight="1" x14ac:dyDescent="0.2">
      <c r="A13" s="22" t="s">
        <v>14</v>
      </c>
      <c r="B13" s="16">
        <f>ROUND([2]Data!C25,2)</f>
        <v>0.89</v>
      </c>
      <c r="C13" s="16">
        <f>ROUND([2]Data!D25,2)</f>
        <v>0.81</v>
      </c>
      <c r="D13" s="16">
        <f>ROUND([2]Data!E25,2)</f>
        <v>0.76</v>
      </c>
      <c r="E13" s="16">
        <f>ROUND([2]Data!F25,2)</f>
        <v>1.74</v>
      </c>
      <c r="F13" s="16">
        <f>ROUND([2]Data!G25,2)</f>
        <v>2.0499999999999998</v>
      </c>
      <c r="G13" s="16">
        <f>ROUND([2]Data!I25,2)</f>
        <v>1.01</v>
      </c>
      <c r="H13" s="16">
        <f>ROUND([2]Data!J25,2)</f>
        <v>1.1399999999999999</v>
      </c>
      <c r="I13" s="18"/>
    </row>
    <row r="14" spans="1:10" s="14" customFormat="1" ht="13.65" customHeight="1" x14ac:dyDescent="0.2">
      <c r="A14" s="22" t="s">
        <v>15</v>
      </c>
      <c r="B14" s="16">
        <f>ROUND([2]Data!C22,2)</f>
        <v>142.35</v>
      </c>
      <c r="C14" s="16">
        <f>ROUND([2]Data!D22,2)</f>
        <v>186.76</v>
      </c>
      <c r="D14" s="16">
        <f>ROUND([2]Data!E22,2)</f>
        <v>185.17</v>
      </c>
      <c r="E14" s="16">
        <f>ROUND([2]Data!F22,2)</f>
        <v>181.28</v>
      </c>
      <c r="F14" s="16">
        <f>ROUND([2]Data!G22,2)</f>
        <v>106.33</v>
      </c>
      <c r="G14" s="16">
        <f>ROUND([2]Data!I22,2)</f>
        <v>184.82</v>
      </c>
      <c r="H14" s="16">
        <f>ROUND([2]Data!J22,2)</f>
        <v>157.43</v>
      </c>
      <c r="I14" s="18"/>
      <c r="J14" s="19"/>
    </row>
    <row r="15" spans="1:10" s="14" customFormat="1" ht="13.65" customHeight="1" x14ac:dyDescent="0.2">
      <c r="A15" s="22" t="s">
        <v>16</v>
      </c>
      <c r="B15" s="18">
        <f>VLOOKUP(B$6,[2]Anexo!$B$100:$K$108,9,FALSE)</f>
        <v>8.5047527663509221</v>
      </c>
      <c r="C15" s="18">
        <f>VLOOKUP(C$6,[2]Anexo!$B$100:$K$108,9,FALSE)</f>
        <v>17.144541291799438</v>
      </c>
      <c r="D15" s="18">
        <f>VLOOKUP(D$6,[2]Anexo!$B$100:$K$108,9,FALSE)</f>
        <v>14.546744940226674</v>
      </c>
      <c r="E15" s="18">
        <f>VLOOKUP(E$6,[2]Anexo!$B$100:$K$108,9,FALSE)</f>
        <v>6.9816465869029258</v>
      </c>
      <c r="F15" s="18">
        <f>VLOOKUP(F$6,[2]Anexo!$B$100:$K$108,9,FALSE)</f>
        <v>17.120319348027941</v>
      </c>
      <c r="G15" s="18">
        <f>VLOOKUP(G$6,[2]Anexo!$B$100:$K$108,9,FALSE)</f>
        <v>10.102822694753225</v>
      </c>
      <c r="H15" s="18">
        <f>VLOOKUP(H$6,[2]Anexo!$B$100:$K$108,9,FALSE)</f>
        <v>12.295297514684648</v>
      </c>
      <c r="I15" s="18"/>
      <c r="J15" s="19"/>
    </row>
    <row r="16" spans="1:10" s="14" customFormat="1" ht="13.65" customHeight="1" x14ac:dyDescent="0.2">
      <c r="A16" s="22" t="s">
        <v>17</v>
      </c>
      <c r="B16" s="18">
        <f>VLOOKUP(B$6,[2]Anexo!$B$100:$K$108,10,FALSE)</f>
        <v>9.3623741545158339</v>
      </c>
      <c r="C16" s="18">
        <f>VLOOKUP(C$6,[2]Anexo!$B$100:$K$108,10,FALSE)</f>
        <v>17.859274966873258</v>
      </c>
      <c r="D16" s="18">
        <f>VLOOKUP(D$6,[2]Anexo!$B$100:$K$108,10,FALSE)</f>
        <v>15.212087978422042</v>
      </c>
      <c r="E16" s="18">
        <f>VLOOKUP(E$6,[2]Anexo!$B$100:$K$108,10,FALSE)</f>
        <v>8.6838770190139627</v>
      </c>
      <c r="F16" s="18">
        <f>VLOOKUP(F$6,[2]Anexo!$B$100:$K$108,10,FALSE)</f>
        <v>19.018470948927128</v>
      </c>
      <c r="G16" s="18">
        <f>VLOOKUP(G$6,[2]Anexo!$B$100:$K$108,10,FALSE)</f>
        <v>11.051622219132465</v>
      </c>
      <c r="H16" s="18">
        <f>VLOOKUP(H$6,[2]Anexo!$B$100:$K$108,10,FALSE)</f>
        <v>13.346821103393488</v>
      </c>
      <c r="I16" s="18"/>
      <c r="J16" s="19"/>
    </row>
    <row r="17" spans="1:10" s="14" customFormat="1" ht="21.9" customHeight="1" x14ac:dyDescent="0.2">
      <c r="A17" s="11" t="s">
        <v>18</v>
      </c>
      <c r="B17" s="21"/>
      <c r="C17" s="21"/>
      <c r="D17" s="21"/>
      <c r="E17" s="21"/>
      <c r="F17" s="21"/>
      <c r="G17" s="21"/>
      <c r="H17" s="21"/>
      <c r="I17" s="21"/>
      <c r="J17" s="19"/>
    </row>
    <row r="18" spans="1:10" s="14" customFormat="1" ht="13.65" customHeight="1" x14ac:dyDescent="0.2">
      <c r="A18" s="17" t="s">
        <v>19</v>
      </c>
      <c r="B18" s="16">
        <f>IF(EDATE($A$3,-10)&gt;[2]Data!C8,ROUND([2]Data!C29/[2]Data!C30*100,2),"n.d.")</f>
        <v>11.34</v>
      </c>
      <c r="C18" s="16">
        <f>IF(EDATE($A$3,-10)&gt;[2]Data!D8,ROUND([2]Data!D29/[2]Data!D30*100,2),"n.d.")</f>
        <v>20.46</v>
      </c>
      <c r="D18" s="16">
        <f>IF(EDATE($A$3,-10)&gt;[2]Data!E8,ROUND([2]Data!E29/[2]Data!E30*100,2),"n.d.")</f>
        <v>17.87</v>
      </c>
      <c r="E18" s="16">
        <f>IF(EDATE($A$3,-10)&gt;[2]Data!F8,ROUND([2]Data!F29/[2]Data!F30*100,2),"n.d.")</f>
        <v>10.050000000000001</v>
      </c>
      <c r="F18" s="16">
        <f>IF(EDATE($A$3,-10)&gt;[2]Data!G8,ROUND([2]Data!G29/[2]Data!G30*100,2),"n.d.")</f>
        <v>12.33</v>
      </c>
      <c r="G18" s="16">
        <f>IF(EDATE($A$3,-10)&gt;[2]Data!I8,ROUND([2]Data!I29/[2]Data!I30*100,2),"n.d.")</f>
        <v>18.88</v>
      </c>
      <c r="H18" s="16">
        <f>IF(EDATE($A$3,-10)&gt;[2]Data!J8,ROUND([2]Data!J29/[2]Data!J30*100,2),"n.d.")</f>
        <v>13.12</v>
      </c>
      <c r="I18" s="18"/>
      <c r="J18" s="19"/>
    </row>
    <row r="19" spans="1:10" s="14" customFormat="1" ht="13.65" customHeight="1" x14ac:dyDescent="0.2">
      <c r="A19" s="17" t="s">
        <v>20</v>
      </c>
      <c r="B19" s="16">
        <f>ROUND([2]Data!C32/[2]Data!C33*100,2)</f>
        <v>60.04</v>
      </c>
      <c r="C19" s="16">
        <f>ROUND([2]Data!D32/[2]Data!D33*100,2)</f>
        <v>49.24</v>
      </c>
      <c r="D19" s="16">
        <f>ROUND([2]Data!E32/[2]Data!E33*100,2)</f>
        <v>67.97</v>
      </c>
      <c r="E19" s="16">
        <f>ROUND([2]Data!F32/[2]Data!F33*100,2)</f>
        <v>54.02</v>
      </c>
      <c r="F19" s="16">
        <f>ROUND([2]Data!G32/[2]Data!G33*100,2)</f>
        <v>62.8</v>
      </c>
      <c r="G19" s="16">
        <f>ROUND([2]Data!I32/[2]Data!I33*100,2)</f>
        <v>72.61</v>
      </c>
      <c r="H19" s="16">
        <f>ROUND([2]Data!J32/[2]Data!J33*100,2)</f>
        <v>62.09</v>
      </c>
      <c r="I19" s="18"/>
      <c r="J19" s="19"/>
    </row>
    <row r="20" spans="1:10" s="14" customFormat="1" ht="13.65" customHeight="1" x14ac:dyDescent="0.2">
      <c r="A20" s="17" t="s">
        <v>21</v>
      </c>
      <c r="B20" s="16">
        <f>ROUND([2]Data!C49/([2]Data!C49+[2]Data!C50+[2]Data!C51)*100,2)</f>
        <v>93.87</v>
      </c>
      <c r="C20" s="16">
        <f>ROUND([2]Data!D49/([2]Data!D49+[2]Data!D50+[2]Data!D51)*100,2)</f>
        <v>96.15</v>
      </c>
      <c r="D20" s="16">
        <f>ROUND([2]Data!E49/([2]Data!E49+[2]Data!E50+[2]Data!E51)*100,2)</f>
        <v>67.37</v>
      </c>
      <c r="E20" s="16">
        <f>ROUND([2]Data!F49/([2]Data!F49+[2]Data!F50+[2]Data!F51)*100,2)</f>
        <v>84.21</v>
      </c>
      <c r="F20" s="16">
        <f>ROUND([2]Data!G49/([2]Data!G49+[2]Data!G50+[2]Data!G51)*100,2)</f>
        <v>96.04</v>
      </c>
      <c r="G20" s="16">
        <f>ROUND([2]Data!I49/([2]Data!I49+[2]Data!I50+[2]Data!I51)*100,2)</f>
        <v>79.36</v>
      </c>
      <c r="H20" s="16">
        <f>ROUND([2]Data!J49/([2]Data!J49+[2]Data!J50+[2]Data!J51)*100,2)</f>
        <v>82.52</v>
      </c>
      <c r="I20" s="18"/>
      <c r="J20" s="19"/>
    </row>
    <row r="21" spans="1:10" s="14" customFormat="1" ht="13.65" customHeight="1" x14ac:dyDescent="0.2">
      <c r="A21" s="17" t="s">
        <v>22</v>
      </c>
      <c r="B21" s="16">
        <f>IF(EDATE($A$3,-10)&gt;[2]Data!C8,ROUND([2]Data!C53/[2]Data!C54*100,2),"n.d.")</f>
        <v>23.3</v>
      </c>
      <c r="C21" s="16">
        <f>IF(EDATE($A$3,-10)&gt;[2]Data!D8,ROUND([2]Data!D53/[2]Data!D54*100,2),"n.d.")</f>
        <v>51.09</v>
      </c>
      <c r="D21" s="16">
        <f>IF(EDATE($A$3,-10)&gt;[2]Data!E8,ROUND([2]Data!E53/[2]Data!E54*100,2),"n.d.")</f>
        <v>23.86</v>
      </c>
      <c r="E21" s="16">
        <f>IF(EDATE($A$3,-10)&gt;[2]Data!F8,ROUND([2]Data!F53/[2]Data!F54*100,2),"n.d.")</f>
        <v>21.03</v>
      </c>
      <c r="F21" s="16">
        <f>IF(EDATE($A$3,-10)&gt;[2]Data!G8,ROUND([2]Data!G53/[2]Data!G54*100,2),"n.d.")</f>
        <v>26.4</v>
      </c>
      <c r="G21" s="16">
        <f>IF(EDATE($A$3,-10)&gt;[2]Data!I8,ROUND([2]Data!I53/[2]Data!I54*100,2),"n.d.")</f>
        <v>27.82</v>
      </c>
      <c r="H21" s="16">
        <f>IF(EDATE($A$3,-10)&gt;[2]Data!J8,ROUND([2]Data!J53/[2]Data!J54*100,2),"n.d.")</f>
        <v>25.33</v>
      </c>
      <c r="I21" s="18"/>
      <c r="J21" s="19"/>
    </row>
    <row r="22" spans="1:10" s="14" customFormat="1" ht="13.65" customHeight="1" x14ac:dyDescent="0.2">
      <c r="A22" s="17" t="s">
        <v>23</v>
      </c>
      <c r="B22" s="23">
        <f>[2]Data!C34</f>
        <v>818</v>
      </c>
      <c r="C22" s="23">
        <f>[2]Data!D34</f>
        <v>0</v>
      </c>
      <c r="D22" s="23">
        <f>[2]Data!E34</f>
        <v>1351</v>
      </c>
      <c r="E22" s="23">
        <f>[2]Data!F34</f>
        <v>6068</v>
      </c>
      <c r="F22" s="24">
        <f>[2]Data!G34</f>
        <v>661</v>
      </c>
      <c r="G22" s="24">
        <f>[2]Data!I34</f>
        <v>472</v>
      </c>
      <c r="H22" s="23">
        <f>[2]Data!J34</f>
        <v>1063</v>
      </c>
      <c r="I22" s="25"/>
      <c r="J22" s="19"/>
    </row>
    <row r="23" spans="1:10" s="14" customFormat="1" ht="13.65" customHeight="1" x14ac:dyDescent="0.2">
      <c r="A23" s="17" t="s">
        <v>24</v>
      </c>
      <c r="B23" s="23">
        <f>[2]Data!C36/[2]Data!C37</f>
        <v>14410.536807142857</v>
      </c>
      <c r="C23" s="23">
        <f>[2]Data!D36/[2]Data!D37</f>
        <v>8017.4589687500002</v>
      </c>
      <c r="D23" s="23">
        <f>[2]Data!E36/[2]Data!E37</f>
        <v>19377.57556043956</v>
      </c>
      <c r="E23" s="23">
        <f>[2]Data!F36/[2]Data!F37</f>
        <v>0</v>
      </c>
      <c r="F23" s="23">
        <f>[2]Data!G36/[2]Data!G37</f>
        <v>10236.057333333332</v>
      </c>
      <c r="G23" s="23">
        <f>[2]Data!I36/[2]Data!I37</f>
        <v>92114.808000000005</v>
      </c>
      <c r="H23" s="23">
        <f>[2]Data!J36/[2]Data!J37</f>
        <v>15009.406318471338</v>
      </c>
      <c r="I23" s="25"/>
      <c r="J23" s="19"/>
    </row>
    <row r="24" spans="1:10" s="14" customFormat="1" ht="21.9" customHeight="1" x14ac:dyDescent="0.2">
      <c r="A24" s="11" t="s">
        <v>25</v>
      </c>
      <c r="B24" s="21"/>
      <c r="C24" s="21"/>
      <c r="D24" s="21"/>
      <c r="E24" s="21"/>
      <c r="F24" s="21"/>
      <c r="G24" s="21"/>
      <c r="H24" s="21"/>
      <c r="I24" s="21"/>
      <c r="J24" s="19"/>
    </row>
    <row r="25" spans="1:10" s="14" customFormat="1" ht="13.65" customHeight="1" x14ac:dyDescent="0.2">
      <c r="A25" s="17" t="s">
        <v>26</v>
      </c>
      <c r="B25" s="16">
        <f>IF(EDATE($A$3,-10)&gt;[2]Data!C8,ROUND([2]Data!C42/[2]Data!C43*100,2),"n.d.")</f>
        <v>16.18</v>
      </c>
      <c r="C25" s="16">
        <f>IF(EDATE($A$3,-10)&gt;[2]Data!D8,ROUND([2]Data!D42/[2]Data!D43*100,2),"n.d.")</f>
        <v>38.51</v>
      </c>
      <c r="D25" s="16">
        <f>IF(EDATE($A$3,-10)&gt;[2]Data!E8,ROUND([2]Data!E42/[2]Data!E43*100,2),"n.d.")</f>
        <v>2.74</v>
      </c>
      <c r="E25" s="16">
        <f>IF(EDATE($A$3,-10)&gt;[2]Data!F8,ROUND([2]Data!F42/[2]Data!F43*100,2),"n.d.")</f>
        <v>18.829999999999998</v>
      </c>
      <c r="F25" s="16">
        <f>IF(EDATE($A$3,-10)&gt;[2]Data!G8,ROUND([2]Data!G42/[2]Data!G43*100,2),"n.d.")</f>
        <v>18.07</v>
      </c>
      <c r="G25" s="16">
        <f>IF(EDATE($A$3,-10)&gt;[2]Data!I8,ROUND([2]Data!I42/[2]Data!I43*100,2),"n.d.")</f>
        <v>3.02</v>
      </c>
      <c r="H25" s="16">
        <f>IF(EDATE($A$3,-10)&gt;[2]Data!J8,ROUND([2]Data!J42/[2]Data!J43*100,2),"n.d.")</f>
        <v>16.05</v>
      </c>
      <c r="I25" s="18"/>
      <c r="J25" s="19"/>
    </row>
    <row r="26" spans="1:10" s="14" customFormat="1" ht="13.65" customHeight="1" x14ac:dyDescent="0.2">
      <c r="A26" s="17" t="s">
        <v>27</v>
      </c>
      <c r="B26" s="16">
        <f>IF(EDATE($A$3,-10)&gt;[2]Data!C8,ROUND([2]Data!C45/[2]Data!C46*100,2),"n.d.")</f>
        <v>2.56</v>
      </c>
      <c r="C26" s="16">
        <f>IF(EDATE($A$3,-10)&gt;[2]Data!D8,ROUND([2]Data!D45/[2]Data!D46*100,2),"n.d.")</f>
        <v>8.32</v>
      </c>
      <c r="D26" s="16">
        <f>IF(EDATE($A$3,-10)&gt;[2]Data!E8,ROUND([2]Data!E45/[2]Data!E46*100,2),"n.d.")</f>
        <v>0.42</v>
      </c>
      <c r="E26" s="16">
        <f>IF(EDATE($A$3,-10)&gt;[2]Data!F8,ROUND([2]Data!F45/[2]Data!F46*100,2),"n.d.")</f>
        <v>4.8899999999999997</v>
      </c>
      <c r="F26" s="16">
        <f>IF(EDATE($A$3,-10)&gt;[2]Data!G8,ROUND([2]Data!G45/[2]Data!G46*100,2),"n.d.")</f>
        <v>2.2400000000000002</v>
      </c>
      <c r="G26" s="16">
        <f>IF(EDATE($A$3,-10)&gt;[2]Data!I8,ROUND([2]Data!I45/[2]Data!I46*100,2),"n.d.")</f>
        <v>0.93</v>
      </c>
      <c r="H26" s="16">
        <f>IF(EDATE($A$3,-10)&gt;[2]Data!J8,ROUND([2]Data!J45/[2]Data!J46*100,2),"n.d.")</f>
        <v>3.01</v>
      </c>
      <c r="I26" s="18"/>
      <c r="J26" s="19"/>
    </row>
    <row r="27" spans="1:10" s="14" customFormat="1" ht="21.9" customHeight="1" x14ac:dyDescent="0.2">
      <c r="A27" s="11" t="s">
        <v>28</v>
      </c>
      <c r="B27" s="21"/>
      <c r="C27" s="21"/>
      <c r="D27" s="21"/>
      <c r="E27" s="21"/>
      <c r="F27" s="21"/>
      <c r="G27" s="21"/>
      <c r="H27" s="21"/>
      <c r="I27" s="21"/>
      <c r="J27" s="19"/>
    </row>
    <row r="28" spans="1:10" s="14" customFormat="1" ht="13.65" customHeight="1" x14ac:dyDescent="0.2">
      <c r="A28" s="22" t="s">
        <v>29</v>
      </c>
      <c r="B28" s="16">
        <f>IFERROR(ROUND([2]Data!C60,2),"-")</f>
        <v>19.34</v>
      </c>
      <c r="C28" s="16">
        <f>IFERROR(ROUND([2]Data!D60,2),"-")</f>
        <v>41.07</v>
      </c>
      <c r="D28" s="16">
        <f>IFERROR(ROUND([2]Data!E60,2),"-")</f>
        <v>20.39</v>
      </c>
      <c r="E28" s="16">
        <f>IFERROR(ROUND([2]Data!F60,2),"-")</f>
        <v>10.56</v>
      </c>
      <c r="F28" s="16">
        <f>IFERROR(ROUND([2]Data!G60,2),"-")</f>
        <v>35.4</v>
      </c>
      <c r="G28" s="16">
        <f>IFERROR(ROUND([2]Data!I60,2),"-")</f>
        <v>21.86</v>
      </c>
      <c r="H28" s="16">
        <f>IFERROR(ROUND([2]Data!J60,2),"-")</f>
        <v>20.67</v>
      </c>
      <c r="I28" s="18"/>
      <c r="J28" s="19"/>
    </row>
    <row r="29" spans="1:10" s="14" customFormat="1" ht="13.65" customHeight="1" x14ac:dyDescent="0.2">
      <c r="A29" s="22" t="s">
        <v>30</v>
      </c>
      <c r="B29" s="16">
        <f>IFERROR(ROUND([2]Data!C61,2),"-")</f>
        <v>91.64</v>
      </c>
      <c r="C29" s="16">
        <f>IFERROR(ROUND([2]Data!D61,2),"-")</f>
        <v>97.73</v>
      </c>
      <c r="D29" s="16">
        <f>IFERROR(ROUND([2]Data!E61,2),"-")</f>
        <v>104.3</v>
      </c>
      <c r="E29" s="16">
        <f>IFERROR(ROUND([2]Data!F61,2),"-")</f>
        <v>28.88</v>
      </c>
      <c r="F29" s="16">
        <f>IFERROR(ROUND([2]Data!G61,2),"-")</f>
        <v>153.77000000000001</v>
      </c>
      <c r="G29" s="16">
        <f>IFERROR(ROUND([2]Data!I61,2),"-")</f>
        <v>140.07</v>
      </c>
      <c r="H29" s="16">
        <f>IFERROR(ROUND([2]Data!J61,2),"-")</f>
        <v>69.05</v>
      </c>
      <c r="I29" s="18"/>
      <c r="J29" s="19"/>
    </row>
    <row r="30" spans="1:10" ht="6" customHeight="1" thickBot="1" x14ac:dyDescent="0.3">
      <c r="A30" s="26"/>
      <c r="B30" s="27"/>
      <c r="C30" s="27"/>
      <c r="D30" s="27"/>
      <c r="E30" s="27"/>
      <c r="F30" s="27"/>
      <c r="G30" s="27"/>
      <c r="H30" s="28"/>
    </row>
    <row r="31" spans="1:10" s="30" customFormat="1" ht="15" customHeight="1" x14ac:dyDescent="0.2">
      <c r="A31" s="29" t="s">
        <v>31</v>
      </c>
    </row>
    <row r="32" spans="1:10" s="30" customFormat="1" ht="10.199999999999999" x14ac:dyDescent="0.2">
      <c r="A32" s="31" t="s">
        <v>32</v>
      </c>
    </row>
    <row r="33" spans="1:10" ht="13.8" x14ac:dyDescent="0.3">
      <c r="A33" s="32" t="s">
        <v>33</v>
      </c>
      <c r="B33" s="33"/>
      <c r="C33" s="33"/>
      <c r="D33" s="33"/>
      <c r="E33" s="33"/>
      <c r="F33" s="33"/>
      <c r="G33" s="33"/>
      <c r="H33" s="33"/>
    </row>
    <row r="34" spans="1:10" ht="13.35" customHeight="1" x14ac:dyDescent="0.25">
      <c r="A34" s="46" t="s">
        <v>34</v>
      </c>
      <c r="B34" s="46"/>
      <c r="C34" s="46"/>
      <c r="D34" s="46"/>
      <c r="E34" s="46"/>
      <c r="F34" s="46"/>
      <c r="G34" s="46"/>
      <c r="H34" s="46"/>
      <c r="I34" s="34"/>
      <c r="J34" s="34"/>
    </row>
    <row r="35" spans="1:10" ht="16.2" customHeight="1" x14ac:dyDescent="0.25">
      <c r="A35" s="46"/>
      <c r="B35" s="46"/>
      <c r="C35" s="46"/>
      <c r="D35" s="46"/>
      <c r="E35" s="46"/>
      <c r="F35" s="46"/>
      <c r="G35" s="46"/>
      <c r="H35" s="46"/>
      <c r="I35" s="34"/>
      <c r="J35" s="34"/>
    </row>
    <row r="36" spans="1:10" x14ac:dyDescent="0.25">
      <c r="A36" s="47" t="s">
        <v>35</v>
      </c>
      <c r="B36" s="47"/>
      <c r="C36" s="47"/>
      <c r="D36" s="47"/>
      <c r="E36" s="47"/>
      <c r="F36" s="47"/>
      <c r="G36" s="47"/>
      <c r="H36" s="47"/>
    </row>
    <row r="37" spans="1:10" ht="15.6" customHeight="1" x14ac:dyDescent="0.25">
      <c r="A37" s="47"/>
      <c r="B37" s="47"/>
      <c r="C37" s="47"/>
      <c r="D37" s="47"/>
      <c r="E37" s="47"/>
      <c r="F37" s="47"/>
      <c r="G37" s="47"/>
      <c r="H37" s="47"/>
    </row>
    <row r="38" spans="1:10" ht="13.2" customHeight="1" x14ac:dyDescent="0.25">
      <c r="A38" s="47" t="s">
        <v>36</v>
      </c>
      <c r="B38" s="47"/>
      <c r="C38" s="47"/>
      <c r="D38" s="47"/>
      <c r="E38" s="47"/>
      <c r="F38" s="47"/>
      <c r="G38" s="47"/>
      <c r="H38" s="47"/>
    </row>
    <row r="39" spans="1:10" x14ac:dyDescent="0.25">
      <c r="A39" s="47"/>
      <c r="B39" s="47"/>
      <c r="C39" s="47"/>
      <c r="D39" s="47"/>
      <c r="E39" s="47"/>
      <c r="F39" s="47"/>
      <c r="G39" s="47"/>
      <c r="H39" s="47"/>
    </row>
    <row r="40" spans="1:10" x14ac:dyDescent="0.25">
      <c r="A40" s="35"/>
      <c r="B40" s="35"/>
      <c r="C40" s="35"/>
      <c r="D40" s="35"/>
      <c r="E40" s="35"/>
      <c r="F40" s="35"/>
      <c r="G40" s="35"/>
      <c r="H40" s="35"/>
    </row>
    <row r="41" spans="1:10" x14ac:dyDescent="0.25">
      <c r="A41" s="35"/>
      <c r="B41" s="35"/>
      <c r="C41" s="35"/>
      <c r="D41" s="35"/>
      <c r="E41" s="35"/>
      <c r="F41" s="35"/>
      <c r="G41" s="35"/>
      <c r="H41" s="35"/>
    </row>
    <row r="72" spans="2:41" ht="13.8" thickBot="1" x14ac:dyDescent="0.3"/>
    <row r="73" spans="2:41" s="40" customFormat="1" ht="29.25" customHeight="1" thickTop="1" x14ac:dyDescent="0.3">
      <c r="B73" s="36"/>
      <c r="C73" s="41"/>
      <c r="D73" s="41"/>
      <c r="E73" s="41" t="s">
        <v>37</v>
      </c>
      <c r="F73" s="41"/>
      <c r="G73" s="41"/>
      <c r="H73" s="41"/>
      <c r="I73" s="37"/>
      <c r="J73" s="38"/>
      <c r="K73" s="41" t="s">
        <v>2</v>
      </c>
      <c r="L73" s="41"/>
      <c r="M73" s="41"/>
      <c r="N73" s="38"/>
      <c r="O73" s="41" t="s">
        <v>38</v>
      </c>
      <c r="P73" s="41"/>
      <c r="Q73" s="41"/>
      <c r="R73" s="2"/>
      <c r="S73" s="41" t="s">
        <v>39</v>
      </c>
      <c r="T73" s="41"/>
      <c r="U73" s="41"/>
      <c r="V73" s="39"/>
      <c r="W73" s="41" t="s">
        <v>40</v>
      </c>
      <c r="X73" s="41"/>
      <c r="Y73" s="41"/>
      <c r="Z73" s="39"/>
      <c r="AA73" s="41" t="s">
        <v>41</v>
      </c>
      <c r="AB73" s="41"/>
      <c r="AC73" s="41"/>
      <c r="AD73" s="2"/>
      <c r="AE73" s="41" t="s">
        <v>42</v>
      </c>
      <c r="AF73" s="41"/>
      <c r="AG73" s="41"/>
      <c r="AH73" s="39"/>
      <c r="AI73" s="41" t="s">
        <v>43</v>
      </c>
      <c r="AJ73" s="41"/>
      <c r="AK73" s="41"/>
      <c r="AL73" s="39"/>
      <c r="AM73" s="42" t="s">
        <v>44</v>
      </c>
      <c r="AN73" s="42"/>
      <c r="AO73" s="42"/>
    </row>
  </sheetData>
  <mergeCells count="16">
    <mergeCell ref="A38:H39"/>
    <mergeCell ref="A2:H2"/>
    <mergeCell ref="A3:H3"/>
    <mergeCell ref="A4:H4"/>
    <mergeCell ref="A34:H35"/>
    <mergeCell ref="A36:H37"/>
    <mergeCell ref="AA73:AC73"/>
    <mergeCell ref="AE73:AG73"/>
    <mergeCell ref="AI73:AK73"/>
    <mergeCell ref="AM73:AO73"/>
    <mergeCell ref="C73:D73"/>
    <mergeCell ref="E73:H73"/>
    <mergeCell ref="K73:M73"/>
    <mergeCell ref="O73:Q73"/>
    <mergeCell ref="S73:U73"/>
    <mergeCell ref="W73:Y73"/>
  </mergeCells>
  <printOptions horizontalCentered="1" verticalCentered="1"/>
  <pageMargins left="0.98425196850393704" right="0.98425196850393704" top="0.47244094488188981" bottom="0.47244094488188981" header="0" footer="0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2026-08-31T21:37:02Z</dcterms:created>
  <dcterms:modified xsi:type="dcterms:W3CDTF">2026-09-03T21:39:05Z</dcterms:modified>
</cp:coreProperties>
</file>